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R-jlortiz\DIRECCION DE RECURSOS FISICOS\PLAN DE COMPRAS 2020\"/>
    </mc:Choice>
  </mc:AlternateContent>
  <bookViews>
    <workbookView xWindow="480" yWindow="30" windowWidth="14640" windowHeight="8730" firstSheet="6" activeTab="6"/>
  </bookViews>
  <sheets>
    <sheet name="2020" sheetId="8" state="hidden" r:id="rId1"/>
    <sheet name="4.2 MGMP FTO. Entidad" sheetId="14" state="hidden" r:id="rId2"/>
    <sheet name="anteproyecto mh" sheetId="15" state="hidden" r:id="rId3"/>
    <sheet name="PC2020-1A" sheetId="17" state="hidden" r:id="rId4"/>
    <sheet name="PC2020-1B" sheetId="18" state="hidden" r:id="rId5"/>
    <sheet name="PC2020-2" sheetId="21" state="hidden" r:id="rId6"/>
    <sheet name="Version Final PAC 2020" sheetId="22" r:id="rId7"/>
    <sheet name="Version pre final" sheetId="23" state="hidden" r:id="rId8"/>
    <sheet name="Hoja2" sheetId="2" state="hidden" r:id="rId9"/>
    <sheet name="07_03_2019" sheetId="7" state="hidden" r:id="rId10"/>
    <sheet name="AJUSTE 1" sheetId="9" state="hidden" r:id="rId11"/>
    <sheet name="PROYECTO2" sheetId="12" state="hidden" r:id="rId12"/>
    <sheet name="PROYECTO3" sheetId="13" state="hidden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N51" i="22" l="1"/>
  <c r="O86" i="23" l="1"/>
  <c r="O3" i="23"/>
  <c r="N85" i="23" l="1"/>
  <c r="N86" i="23"/>
  <c r="S22" i="23"/>
  <c r="T22" i="23" s="1"/>
  <c r="Q22" i="23" l="1"/>
  <c r="R22" i="23" s="1"/>
  <c r="N88" i="23" l="1"/>
  <c r="N87" i="23"/>
  <c r="N89" i="23" s="1"/>
  <c r="N81" i="23"/>
  <c r="N76" i="23" s="1"/>
  <c r="N78" i="23"/>
  <c r="N77" i="23"/>
  <c r="N75" i="23"/>
  <c r="N72" i="23"/>
  <c r="N71" i="23" s="1"/>
  <c r="N70" i="23" s="1"/>
  <c r="N69" i="23" s="1"/>
  <c r="Q68" i="23"/>
  <c r="N64" i="23"/>
  <c r="N60" i="23"/>
  <c r="N57" i="23"/>
  <c r="N49" i="23"/>
  <c r="N45" i="23"/>
  <c r="N44" i="23"/>
  <c r="N42" i="23"/>
  <c r="N35" i="23"/>
  <c r="N33" i="23"/>
  <c r="N23" i="23"/>
  <c r="N18" i="23"/>
  <c r="N15" i="23"/>
  <c r="N11" i="23"/>
  <c r="N8" i="23"/>
  <c r="N6" i="23"/>
  <c r="N5" i="23" s="1"/>
  <c r="N4" i="23" s="1"/>
  <c r="N14" i="23" l="1"/>
  <c r="N48" i="23"/>
  <c r="N32" i="23"/>
  <c r="N13" i="23" s="1"/>
  <c r="N3" i="23" s="1"/>
  <c r="N78" i="22" l="1"/>
  <c r="N75" i="22" s="1"/>
  <c r="N71" i="22"/>
  <c r="N70" i="22" s="1"/>
  <c r="N69" i="22" s="1"/>
  <c r="N64" i="22"/>
  <c r="N60" i="22"/>
  <c r="N57" i="22"/>
  <c r="N49" i="22"/>
  <c r="N45" i="22"/>
  <c r="N44" i="22" s="1"/>
  <c r="N42" i="22" s="1"/>
  <c r="N35" i="22"/>
  <c r="N33" i="22"/>
  <c r="N23" i="22"/>
  <c r="N18" i="22"/>
  <c r="N15" i="22"/>
  <c r="N11" i="22"/>
  <c r="N8" i="22"/>
  <c r="N6" i="22"/>
  <c r="N48" i="22" l="1"/>
  <c r="N14" i="22"/>
  <c r="N77" i="22"/>
  <c r="N5" i="22"/>
  <c r="N4" i="22" s="1"/>
  <c r="N32" i="22"/>
  <c r="N64" i="21"/>
  <c r="N13" i="22" l="1"/>
  <c r="N3" i="22" s="1"/>
  <c r="Q68" i="21"/>
  <c r="N99" i="21" l="1"/>
  <c r="N81" i="21"/>
  <c r="N78" i="21"/>
  <c r="N75" i="21" s="1"/>
  <c r="N87" i="21" s="1"/>
  <c r="N72" i="21"/>
  <c r="N71" i="21" s="1"/>
  <c r="N70" i="21" s="1"/>
  <c r="N69" i="21" s="1"/>
  <c r="N86" i="21" s="1"/>
  <c r="N60" i="21"/>
  <c r="N57" i="21"/>
  <c r="N49" i="21"/>
  <c r="N45" i="21"/>
  <c r="N44" i="21" s="1"/>
  <c r="N42" i="21" s="1"/>
  <c r="N35" i="21"/>
  <c r="N33" i="21"/>
  <c r="N23" i="21"/>
  <c r="N18" i="21"/>
  <c r="N15" i="21"/>
  <c r="N11" i="21"/>
  <c r="N8" i="21"/>
  <c r="N6" i="21"/>
  <c r="R9" i="17"/>
  <c r="N48" i="21" l="1"/>
  <c r="N32" i="21" s="1"/>
  <c r="N77" i="21"/>
  <c r="N76" i="21" s="1"/>
  <c r="N5" i="21"/>
  <c r="N4" i="21" s="1"/>
  <c r="N14" i="21"/>
  <c r="N84" i="18"/>
  <c r="N81" i="18"/>
  <c r="N80" i="18" s="1"/>
  <c r="N75" i="18"/>
  <c r="N74" i="18" s="1"/>
  <c r="N73" i="18" s="1"/>
  <c r="N72" i="18" s="1"/>
  <c r="N89" i="18" s="1"/>
  <c r="N67" i="18"/>
  <c r="N63" i="18"/>
  <c r="N60" i="18"/>
  <c r="N58" i="18"/>
  <c r="N52" i="18" s="1"/>
  <c r="N48" i="18"/>
  <c r="N47" i="18" s="1"/>
  <c r="N45" i="18" s="1"/>
  <c r="N38" i="18"/>
  <c r="N36" i="18"/>
  <c r="N26" i="18"/>
  <c r="N21" i="18"/>
  <c r="N18" i="18"/>
  <c r="N14" i="18"/>
  <c r="N12" i="18"/>
  <c r="N11" i="18" s="1"/>
  <c r="N9" i="18"/>
  <c r="R99" i="17"/>
  <c r="R23" i="17"/>
  <c r="N79" i="18" l="1"/>
  <c r="N13" i="21"/>
  <c r="N3" i="21" s="1"/>
  <c r="N85" i="21" s="1"/>
  <c r="N89" i="21" s="1"/>
  <c r="N91" i="21" s="1"/>
  <c r="N78" i="18"/>
  <c r="N90" i="18" s="1"/>
  <c r="N51" i="18"/>
  <c r="N35" i="18" s="1"/>
  <c r="N17" i="18"/>
  <c r="N8" i="18"/>
  <c r="N7" i="18" s="1"/>
  <c r="N96" i="21" l="1"/>
  <c r="N16" i="18"/>
  <c r="N6" i="18" s="1"/>
  <c r="N88" i="18" s="1"/>
  <c r="R55" i="17"/>
  <c r="N92" i="18" l="1"/>
  <c r="N94" i="18" s="1"/>
  <c r="R60" i="17"/>
  <c r="R57" i="17"/>
  <c r="R49" i="17"/>
  <c r="AJ60" i="17" l="1"/>
  <c r="AJ50" i="17"/>
  <c r="R81" i="17"/>
  <c r="R78" i="17"/>
  <c r="R77" i="17" s="1"/>
  <c r="AJ73" i="17"/>
  <c r="R72" i="17"/>
  <c r="R71" i="17"/>
  <c r="R70" i="17" s="1"/>
  <c r="R69" i="17" s="1"/>
  <c r="R86" i="17" s="1"/>
  <c r="AJ68" i="17"/>
  <c r="AJ67" i="17"/>
  <c r="AJ66" i="17"/>
  <c r="AJ65" i="17"/>
  <c r="R64" i="17"/>
  <c r="AJ63" i="17"/>
  <c r="AJ62" i="17"/>
  <c r="AJ61" i="17"/>
  <c r="AJ59" i="17"/>
  <c r="AJ58" i="17"/>
  <c r="AJ56" i="17"/>
  <c r="AJ55" i="17"/>
  <c r="AJ54" i="17"/>
  <c r="R48" i="17"/>
  <c r="AJ53" i="17"/>
  <c r="AJ52" i="17"/>
  <c r="AB51" i="17"/>
  <c r="AJ51" i="17" s="1"/>
  <c r="AJ47" i="17"/>
  <c r="AJ46" i="17"/>
  <c r="R45" i="17"/>
  <c r="R44" i="17" s="1"/>
  <c r="R42" i="17" s="1"/>
  <c r="AJ43" i="17"/>
  <c r="AJ41" i="17"/>
  <c r="AJ40" i="17"/>
  <c r="AI38" i="17"/>
  <c r="AJ38" i="17" s="1"/>
  <c r="AJ37" i="17"/>
  <c r="AJ36" i="17"/>
  <c r="R35" i="17"/>
  <c r="AJ34" i="17"/>
  <c r="R33" i="17"/>
  <c r="AJ30" i="17"/>
  <c r="AO28" i="17"/>
  <c r="AO27" i="17"/>
  <c r="AJ27" i="17"/>
  <c r="AJ25" i="17"/>
  <c r="AJ22" i="17"/>
  <c r="AJ21" i="17"/>
  <c r="AJ20" i="17"/>
  <c r="AI19" i="17"/>
  <c r="AJ19" i="17" s="1"/>
  <c r="R18" i="17"/>
  <c r="AJ17" i="17"/>
  <c r="AJ16" i="17"/>
  <c r="R15" i="17"/>
  <c r="AJ12" i="17"/>
  <c r="R11" i="17"/>
  <c r="AJ10" i="17"/>
  <c r="AS9" i="17"/>
  <c r="R8" i="17" s="1"/>
  <c r="S9" i="17"/>
  <c r="U9" i="17" s="1"/>
  <c r="AJ7" i="17"/>
  <c r="R6" i="17"/>
  <c r="AB49" i="8"/>
  <c r="AJ66" i="8"/>
  <c r="R76" i="17" l="1"/>
  <c r="R75" i="17"/>
  <c r="R87" i="17" s="1"/>
  <c r="R14" i="17"/>
  <c r="R5" i="17"/>
  <c r="R4" i="17" s="1"/>
  <c r="AJ83" i="17"/>
  <c r="R32" i="17"/>
  <c r="AI37" i="8"/>
  <c r="R13" i="17" l="1"/>
  <c r="R3" i="17"/>
  <c r="R85" i="17" s="1"/>
  <c r="R96" i="17" s="1"/>
  <c r="AJ60" i="8"/>
  <c r="AJ65" i="8"/>
  <c r="AJ59" i="8"/>
  <c r="R89" i="17" l="1"/>
  <c r="R91" i="17" s="1"/>
  <c r="AJ71" i="8"/>
  <c r="AJ64" i="8"/>
  <c r="AJ63" i="8" l="1"/>
  <c r="AI19" i="8" l="1"/>
  <c r="AJ61" i="8" l="1"/>
  <c r="AJ53" i="8" l="1"/>
  <c r="R52" i="8" l="1"/>
  <c r="AJ52" i="8"/>
  <c r="AJ51" i="8"/>
  <c r="AJ49" i="8"/>
  <c r="AJ57" i="8"/>
  <c r="AJ56" i="8" l="1"/>
  <c r="AJ54" i="8"/>
  <c r="AJ50" i="8"/>
  <c r="AJ45" i="8"/>
  <c r="AJ46" i="8"/>
  <c r="AJ42" i="8"/>
  <c r="AJ40" i="8"/>
  <c r="AJ35" i="8"/>
  <c r="AJ36" i="8"/>
  <c r="AJ33" i="8"/>
  <c r="AI30" i="8"/>
  <c r="AJ30" i="8" s="1"/>
  <c r="AJ25" i="8"/>
  <c r="AJ26" i="8"/>
  <c r="AJ29" i="8"/>
  <c r="AJ19" i="8"/>
  <c r="AJ39" i="8" l="1"/>
  <c r="AJ37" i="8" l="1"/>
  <c r="AJ17" i="8"/>
  <c r="AJ22" i="8" l="1"/>
  <c r="AJ48" i="8" l="1"/>
  <c r="AJ21" i="8"/>
  <c r="AJ20" i="8"/>
  <c r="AJ16" i="8"/>
  <c r="AJ12" i="8"/>
  <c r="AJ10" i="8"/>
  <c r="AJ7" i="8"/>
  <c r="AJ81" i="8" l="1"/>
  <c r="R23" i="8"/>
  <c r="R18" i="8"/>
  <c r="R11" i="8"/>
  <c r="S9" i="8" l="1"/>
  <c r="U9" i="8" s="1"/>
  <c r="R70" i="8"/>
  <c r="R69" i="8" s="1"/>
  <c r="R62" i="8"/>
  <c r="L11" i="15" l="1"/>
  <c r="K11" i="15"/>
  <c r="J11" i="15"/>
  <c r="I11" i="15"/>
  <c r="B11" i="15"/>
  <c r="H10" i="15"/>
  <c r="H12" i="15" s="1"/>
  <c r="G10" i="15"/>
  <c r="G12" i="15" s="1"/>
  <c r="F10" i="15"/>
  <c r="E10" i="15"/>
  <c r="E12" i="15" s="1"/>
  <c r="B10" i="15"/>
  <c r="L9" i="15"/>
  <c r="K9" i="15"/>
  <c r="J9" i="15"/>
  <c r="I9" i="15"/>
  <c r="L8" i="15"/>
  <c r="K8" i="15"/>
  <c r="J8" i="15"/>
  <c r="D8" i="15"/>
  <c r="D10" i="15" s="1"/>
  <c r="D12" i="15" s="1"/>
  <c r="I12" i="15" s="1"/>
  <c r="C8" i="15"/>
  <c r="C10" i="15" s="1"/>
  <c r="C12" i="15" s="1"/>
  <c r="L7" i="15"/>
  <c r="K7" i="15"/>
  <c r="J7" i="15"/>
  <c r="I7" i="15"/>
  <c r="H6" i="15"/>
  <c r="G6" i="15"/>
  <c r="F6" i="15"/>
  <c r="E6" i="15"/>
  <c r="D6" i="15"/>
  <c r="C6" i="15"/>
  <c r="E5" i="15"/>
  <c r="A1" i="15"/>
  <c r="D31" i="14"/>
  <c r="I12" i="14"/>
  <c r="I9" i="14"/>
  <c r="I8" i="14"/>
  <c r="B1" i="14"/>
  <c r="L12" i="15" l="1"/>
  <c r="K10" i="15"/>
  <c r="I14" i="14"/>
  <c r="I8" i="15"/>
  <c r="L10" i="15"/>
  <c r="I10" i="15"/>
  <c r="F12" i="15"/>
  <c r="K12" i="15" s="1"/>
  <c r="J10" i="15"/>
  <c r="J12" i="15" l="1"/>
  <c r="R49" i="8"/>
  <c r="R79" i="8" l="1"/>
  <c r="R76" i="8"/>
  <c r="R75" i="8" s="1"/>
  <c r="R68" i="8"/>
  <c r="R67" i="8" s="1"/>
  <c r="R74" i="8" l="1"/>
  <c r="R73" i="8"/>
  <c r="R85" i="8" s="1"/>
  <c r="R53" i="8"/>
  <c r="R7" i="8" l="1"/>
  <c r="R33" i="8"/>
  <c r="R48" i="8"/>
  <c r="Z67" i="13" l="1"/>
  <c r="Z62" i="13" l="1"/>
  <c r="Z59" i="13" l="1"/>
  <c r="R59" i="8"/>
  <c r="Z75" i="13" l="1"/>
  <c r="Z74" i="13" s="1"/>
  <c r="Z73" i="13" s="1"/>
  <c r="Z84" i="13" s="1"/>
  <c r="Z83" i="13"/>
  <c r="Z58" i="13"/>
  <c r="Z55" i="13"/>
  <c r="Z53" i="13"/>
  <c r="Z50" i="13"/>
  <c r="Z45" i="13"/>
  <c r="Z44" i="13" s="1"/>
  <c r="Z42" i="13" s="1"/>
  <c r="Z35" i="13"/>
  <c r="Z33" i="13"/>
  <c r="Z24" i="13"/>
  <c r="Z19" i="13"/>
  <c r="Z16" i="13"/>
  <c r="Z12" i="13"/>
  <c r="Z8" i="13"/>
  <c r="Z6" i="13"/>
  <c r="AS9" i="8"/>
  <c r="R9" i="8" s="1"/>
  <c r="R8" i="8" s="1"/>
  <c r="AO26" i="8"/>
  <c r="AO27" i="8"/>
  <c r="Z49" i="13" l="1"/>
  <c r="Z5" i="13"/>
  <c r="Z4" i="13" s="1"/>
  <c r="Z48" i="13"/>
  <c r="Z32" i="13" s="1"/>
  <c r="Z15" i="13"/>
  <c r="Z45" i="7"/>
  <c r="Z44" i="7" s="1"/>
  <c r="Z14" i="13" l="1"/>
  <c r="Z3" i="13" s="1"/>
  <c r="Z82" i="13" s="1"/>
  <c r="Z86" i="13" s="1"/>
  <c r="Z88" i="13" s="1"/>
  <c r="R6" i="8"/>
  <c r="R5" i="8" s="1"/>
  <c r="Y79" i="12" l="1"/>
  <c r="Y71" i="12"/>
  <c r="Y80" i="12" s="1"/>
  <c r="Y55" i="12"/>
  <c r="Y52" i="12"/>
  <c r="Y46" i="12"/>
  <c r="Y42" i="12"/>
  <c r="Y41" i="12" s="1"/>
  <c r="Y39" i="12" s="1"/>
  <c r="Y32" i="12"/>
  <c r="Y30" i="12"/>
  <c r="Y25" i="12"/>
  <c r="Y20" i="12"/>
  <c r="Y17" i="12"/>
  <c r="Y13" i="12"/>
  <c r="Y9" i="12"/>
  <c r="Y6" i="12"/>
  <c r="R84" i="8"/>
  <c r="Y5" i="12" l="1"/>
  <c r="Y4" i="12" s="1"/>
  <c r="Y16" i="12"/>
  <c r="Y45" i="12"/>
  <c r="Y29" i="12" s="1"/>
  <c r="Y15" i="12" l="1"/>
  <c r="Y3" i="12" s="1"/>
  <c r="Y78" i="12" s="1"/>
  <c r="Y82" i="12" s="1"/>
  <c r="Z80" i="9" l="1"/>
  <c r="Z78" i="9"/>
  <c r="Z77" i="9"/>
  <c r="Z76" i="9"/>
  <c r="Z68" i="9"/>
  <c r="Z52" i="9"/>
  <c r="Z49" i="9"/>
  <c r="Z44" i="9"/>
  <c r="Z40" i="9"/>
  <c r="Z39" i="9"/>
  <c r="Z75" i="9" s="1"/>
  <c r="Z30" i="9"/>
  <c r="Z28" i="9"/>
  <c r="Z23" i="9"/>
  <c r="Z18" i="9"/>
  <c r="Z15" i="9"/>
  <c r="Z11" i="9"/>
  <c r="Z9" i="9"/>
  <c r="Z6" i="9"/>
  <c r="Z79" i="9" l="1"/>
  <c r="Z14" i="9"/>
  <c r="Z43" i="9"/>
  <c r="Z5" i="9"/>
  <c r="Z4" i="9" s="1"/>
  <c r="Z81" i="9"/>
  <c r="Z83" i="9" s="1"/>
  <c r="Z37" i="9"/>
  <c r="R58" i="8"/>
  <c r="R55" i="8"/>
  <c r="R44" i="8"/>
  <c r="R43" i="8" s="1"/>
  <c r="R34" i="8"/>
  <c r="R32" i="8"/>
  <c r="R15" i="8"/>
  <c r="Z27" i="9" l="1"/>
  <c r="Z13" i="9" s="1"/>
  <c r="Z3" i="9" s="1"/>
  <c r="R41" i="8"/>
  <c r="R14" i="8"/>
  <c r="R4" i="8"/>
  <c r="Z77" i="7" l="1"/>
  <c r="Z78" i="7"/>
  <c r="Z69" i="7"/>
  <c r="Z81" i="7"/>
  <c r="Z79" i="7"/>
  <c r="Z53" i="7" l="1"/>
  <c r="Z18" i="7"/>
  <c r="Z15" i="7"/>
  <c r="Z11" i="7"/>
  <c r="Z9" i="7"/>
  <c r="Z50" i="7" l="1"/>
  <c r="Z43" i="7" s="1"/>
  <c r="Z40" i="7"/>
  <c r="Z39" i="7" s="1"/>
  <c r="Z76" i="7" s="1"/>
  <c r="Z80" i="7" s="1"/>
  <c r="Z82" i="7" s="1"/>
  <c r="Z84" i="7" s="1"/>
  <c r="Z30" i="7"/>
  <c r="Z28" i="7"/>
  <c r="Z23" i="7"/>
  <c r="Z14" i="7" s="1"/>
  <c r="Z6" i="7"/>
  <c r="Z5" i="7" s="1"/>
  <c r="Z4" i="7" s="1"/>
  <c r="C25" i="2"/>
  <c r="C28" i="2" s="1"/>
  <c r="C9" i="2"/>
  <c r="Z37" i="7" l="1"/>
  <c r="Z27" i="7" s="1"/>
  <c r="C31" i="2"/>
  <c r="C29" i="2"/>
  <c r="Z13" i="7" l="1"/>
  <c r="Z3" i="7" s="1"/>
  <c r="R47" i="8" l="1"/>
  <c r="R31" i="8" s="1"/>
  <c r="R13" i="8" s="1"/>
  <c r="R3" i="8" l="1"/>
  <c r="R83" i="8" s="1"/>
  <c r="R87" i="8" s="1"/>
  <c r="R89" i="8" s="1"/>
</calcChain>
</file>

<file path=xl/comments1.xml><?xml version="1.0" encoding="utf-8"?>
<comments xmlns="http://schemas.openxmlformats.org/spreadsheetml/2006/main">
  <authors>
    <author>Jose Lizardo Ortiz Cubillos</author>
    <author>Gloria María Dávila Vinueza</author>
    <author>Maria Paula Rueda Mantilla</author>
  </authors>
  <commentList>
    <comment ref="T7" authorId="0" shapeId="0">
      <text>
        <r>
          <rPr>
            <sz val="8"/>
            <color indexed="81"/>
            <rFont val="Tahoma"/>
            <family val="2"/>
          </rPr>
          <t xml:space="preserve">14 SILLAS
</t>
        </r>
      </text>
    </comment>
    <comment ref="V7" authorId="0" shapeId="0">
      <text>
        <r>
          <rPr>
            <sz val="8"/>
            <color indexed="81"/>
            <rFont val="Tahoma"/>
            <family val="2"/>
          </rPr>
          <t xml:space="preserve">4 SILLAS
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OFICINA MODULAR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</rPr>
          <t>5 SILLAS ERGONOMICAS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7" authorId="0" shapeId="0">
      <text>
        <r>
          <rPr>
            <b/>
            <sz val="8"/>
            <color indexed="81"/>
            <rFont val="Tahoma"/>
            <family val="2"/>
          </rPr>
          <t>6 SILLAS ERGONOMICAS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7" authorId="1" shapeId="0">
      <text>
        <r>
          <rPr>
            <b/>
            <sz val="9"/>
            <color indexed="81"/>
            <rFont val="Tahoma"/>
            <family val="2"/>
          </rPr>
          <t>200,000,000-2019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0" shapeId="0">
      <text>
        <r>
          <rPr>
            <b/>
            <sz val="8"/>
            <color indexed="81"/>
            <rFont val="Tahoma"/>
            <family val="2"/>
          </rPr>
          <t>UPS</t>
        </r>
      </text>
    </comment>
    <comment ref="X9" authorId="0" shapeId="0">
      <text>
        <r>
          <rPr>
            <b/>
            <sz val="8"/>
            <color indexed="81"/>
            <rFont val="Tahoma"/>
            <family val="2"/>
          </rPr>
          <t>PROYECTOR, PAD MAUSE, BASE Y OTROS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9" authorId="0" shapeId="0">
      <text>
        <r>
          <rPr>
            <b/>
            <sz val="8"/>
            <color indexed="81"/>
            <rFont val="Tahoma"/>
            <family val="2"/>
          </rPr>
          <t>Soportes portatiles, teclados y 6 equipos de computo</t>
        </r>
      </text>
    </comment>
    <comment ref="AE9" authorId="0" shapeId="0">
      <text>
        <r>
          <rPr>
            <b/>
            <sz val="8"/>
            <color indexed="81"/>
            <rFont val="Tahoma"/>
            <family val="2"/>
          </rPr>
          <t>Dos computadores de escritorio y un escaner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9" authorId="0" shapeId="0">
      <text>
        <r>
          <rPr>
            <b/>
            <sz val="8"/>
            <color indexed="81"/>
            <rFont val="Tahoma"/>
            <family val="2"/>
          </rPr>
          <t>9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9" authorId="0" shapeId="0">
      <text>
        <r>
          <rPr>
            <b/>
            <sz val="8"/>
            <color indexed="81"/>
            <rFont val="Tahoma"/>
            <family val="2"/>
          </rPr>
          <t>Portatil Marca  Portátil Asus VivoBook S530FN Intel Core i7 8GB 512GB: 15 UND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9" authorId="0" shapeId="0">
      <text>
        <r>
          <rPr>
            <b/>
            <sz val="8"/>
            <color indexed="81"/>
            <rFont val="Tahoma"/>
            <family val="2"/>
          </rPr>
          <t>Plan de renovación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9" authorId="0" shapeId="0">
      <text>
        <r>
          <rPr>
            <b/>
            <sz val="8"/>
            <color indexed="81"/>
            <rFont val="Tahoma"/>
            <family val="2"/>
          </rPr>
          <t>IMPRESORA CARNET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9" authorId="0" shapeId="0">
      <text>
        <r>
          <rPr>
            <b/>
            <sz val="8"/>
            <color indexed="81"/>
            <rFont val="Tahoma"/>
            <family val="2"/>
          </rPr>
          <t>VIDEOBIND</t>
        </r>
      </text>
    </comment>
    <comment ref="AO9" authorId="0" shapeId="0">
      <text>
        <r>
          <rPr>
            <b/>
            <sz val="8"/>
            <color indexed="81"/>
            <rFont val="Tahoma"/>
            <family val="2"/>
          </rPr>
          <t>SCANER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9" authorId="0" shapeId="0">
      <text>
        <r>
          <rPr>
            <b/>
            <sz val="8"/>
            <color indexed="81"/>
            <rFont val="Tahoma"/>
            <family val="2"/>
          </rPr>
          <t>EQUIPOS DE COMPUTO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9" authorId="0" shapeId="0">
      <text>
        <r>
          <rPr>
            <b/>
            <sz val="8"/>
            <color indexed="81"/>
            <rFont val="Tahoma"/>
            <family val="2"/>
          </rPr>
          <t>EQUIPOS DE COMPUTO COMUNICAIONES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9" authorId="0" shapeId="0">
      <text>
        <r>
          <rPr>
            <b/>
            <sz val="8"/>
            <color indexed="81"/>
            <rFont val="Tahoma"/>
            <family val="2"/>
          </rPr>
          <t>OTRAS COMPRAS DE EQUIPO-PLANEACION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9" authorId="0" shapeId="0">
      <text>
        <r>
          <rPr>
            <b/>
            <sz val="8"/>
            <color indexed="81"/>
            <rFont val="Tahoma"/>
            <family val="2"/>
          </rPr>
          <t>SUBTOTAL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0" authorId="0" shapeId="0">
      <text>
        <r>
          <rPr>
            <b/>
            <sz val="8"/>
            <color indexed="81"/>
            <rFont val="Tahoma"/>
            <family val="2"/>
          </rPr>
          <t>COMUNICACIONES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8"/>
            <color indexed="81"/>
            <rFont val="Tahoma"/>
            <family val="2"/>
          </rPr>
          <t>TOKEN FINANCIERA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22" authorId="0" shapeId="0">
      <text>
        <r>
          <rPr>
            <sz val="8"/>
            <color indexed="81"/>
            <rFont val="Tahoma"/>
            <family val="2"/>
          </rPr>
          <t>ORDEN 42108 VENCE 31-10-2020
$50.491.500</t>
        </r>
      </text>
    </comment>
    <comment ref="AM26" authorId="0" shapeId="0">
      <text>
        <r>
          <rPr>
            <b/>
            <sz val="8"/>
            <color indexed="81"/>
            <rFont val="Tahoma"/>
            <family val="2"/>
          </rPr>
          <t>CAJA MENOR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26" authorId="0" shapeId="0">
      <text>
        <r>
          <rPr>
            <b/>
            <sz val="8"/>
            <color indexed="81"/>
            <rFont val="Tahoma"/>
            <family val="2"/>
          </rPr>
          <t>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26" authorId="0" shapeId="0">
      <text>
        <r>
          <rPr>
            <b/>
            <sz val="8"/>
            <color indexed="81"/>
            <rFont val="Tahoma"/>
            <family val="2"/>
          </rPr>
          <t>SUBTOTAL</t>
        </r>
      </text>
    </comment>
    <comment ref="AM27" authorId="0" shapeId="0">
      <text>
        <r>
          <rPr>
            <b/>
            <sz val="8"/>
            <color indexed="81"/>
            <rFont val="Tahoma"/>
            <family val="2"/>
          </rPr>
          <t>Cámara de video profesional UHD 4K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27" authorId="0" shapeId="0">
      <text>
        <r>
          <rPr>
            <b/>
            <sz val="8"/>
            <color indexed="81"/>
            <rFont val="Tahoma"/>
            <family val="2"/>
          </rPr>
          <t>Cámara GoPro Hero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27" authorId="0" shapeId="0">
      <text>
        <r>
          <rPr>
            <b/>
            <sz val="8"/>
            <color indexed="81"/>
            <rFont val="Tahoma"/>
            <family val="2"/>
          </rPr>
          <t>SUBTOTAL</t>
        </r>
      </text>
    </comment>
    <comment ref="AM28" authorId="0" shapeId="0">
      <text>
        <r>
          <rPr>
            <b/>
            <sz val="8"/>
            <color indexed="81"/>
            <rFont val="Tahoma"/>
            <family val="2"/>
          </rPr>
          <t>Lámpara reflector para videograbadora</t>
        </r>
        <r>
          <rPr>
            <sz val="8"/>
            <color indexed="81"/>
            <rFont val="Tahoma"/>
            <family val="2"/>
          </rPr>
          <t xml:space="preserve">
SUBTOTAL</t>
        </r>
      </text>
    </comment>
    <comment ref="T33" authorId="2" shapeId="0">
      <text>
        <r>
          <rPr>
            <b/>
            <sz val="9"/>
            <color indexed="81"/>
            <rFont val="Tahoma"/>
            <family val="2"/>
          </rPr>
          <t>Maria Paula Rueda Mantilla:</t>
        </r>
        <r>
          <rPr>
            <sz val="9"/>
            <color indexed="81"/>
            <rFont val="Tahoma"/>
            <family val="2"/>
          </rPr>
          <t xml:space="preserve">
Revisar estudio previo 2019, asciende de 55 a 60 millones: propuesta plan 40.860.000 </t>
        </r>
      </text>
    </comment>
    <comment ref="U33" authorId="0" shapeId="0">
      <text>
        <r>
          <rPr>
            <b/>
            <sz val="8"/>
            <color indexed="81"/>
            <rFont val="Tahoma"/>
            <family val="2"/>
          </rPr>
          <t>REVISAR ESTUDIO GERENCIA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3" authorId="0" shapeId="0">
      <text>
        <r>
          <rPr>
            <b/>
            <sz val="8"/>
            <color indexed="81"/>
            <rFont val="Tahoma"/>
            <family val="2"/>
          </rPr>
          <t>ARREGLO CUBIERTA, HUMEDADES Y PINTURA SUJETO A ESTUDIO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33" authorId="1" shapeId="0">
      <text>
        <r>
          <rPr>
            <b/>
            <sz val="9"/>
            <color indexed="81"/>
            <rFont val="Tahoma"/>
            <family val="2"/>
          </rPr>
          <t>100,000,000 adicionales</t>
        </r>
      </text>
    </comment>
    <comment ref="AH37" authorId="0" shapeId="0">
      <text>
        <r>
          <rPr>
            <b/>
            <sz val="8"/>
            <color indexed="81"/>
            <rFont val="Tahoma"/>
            <family val="2"/>
          </rPr>
          <t>REINDUCCION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42" authorId="0" shapeId="0">
      <text>
        <r>
          <rPr>
            <sz val="8"/>
            <color indexed="81"/>
            <rFont val="Tahoma"/>
            <family val="2"/>
          </rPr>
          <t xml:space="preserve">
NUEVO PROCESO 2020:                        07/03/2020-07/03/2021</t>
        </r>
      </text>
    </comment>
    <comment ref="AK49" authorId="0" shapeId="0">
      <text>
        <r>
          <rPr>
            <b/>
            <sz val="8"/>
            <color indexed="81"/>
            <rFont val="Tahoma"/>
            <family val="2"/>
          </rPr>
          <t>MANTENIMIENTO DE SOFTWARE</t>
        </r>
      </text>
    </comment>
    <comment ref="AM49" authorId="0" shapeId="0">
      <text>
        <r>
          <rPr>
            <b/>
            <sz val="8"/>
            <color indexed="81"/>
            <rFont val="Tahoma"/>
            <family val="2"/>
          </rPr>
          <t>195,000,000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49" authorId="0" shapeId="0">
      <text>
        <r>
          <rPr>
            <b/>
            <sz val="8"/>
            <color indexed="81"/>
            <rFont val="Tahoma"/>
            <family val="2"/>
          </rPr>
          <t>448,000,000</t>
        </r>
      </text>
    </comment>
    <comment ref="AK51" authorId="0" shapeId="0">
      <text>
        <r>
          <rPr>
            <sz val="8"/>
            <color indexed="81"/>
            <rFont val="Tahoma"/>
            <family val="2"/>
          </rPr>
          <t xml:space="preserve">TH
</t>
        </r>
      </text>
    </comment>
    <comment ref="AM52" authorId="1" shapeId="0">
      <text>
        <r>
          <rPr>
            <b/>
            <sz val="9"/>
            <color indexed="81"/>
            <rFont val="Tahoma"/>
            <family val="2"/>
          </rPr>
          <t xml:space="preserve">370,000,000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3" authorId="0" shapeId="0">
      <text>
        <r>
          <rPr>
            <b/>
            <sz val="8"/>
            <color indexed="81"/>
            <rFont val="Tahoma"/>
            <family val="2"/>
          </rPr>
          <t>300,000,000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53" authorId="1" shapeId="0">
      <text>
        <r>
          <rPr>
            <b/>
            <sz val="9"/>
            <color indexed="81"/>
            <rFont val="Tahoma"/>
            <family val="2"/>
          </rPr>
          <t>400,000,000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3" authorId="1" shapeId="0">
      <text>
        <r>
          <rPr>
            <b/>
            <sz val="9"/>
            <color indexed="81"/>
            <rFont val="Tahoma"/>
            <family val="2"/>
          </rPr>
          <t xml:space="preserve">40,000,000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6" authorId="0" shapeId="0">
      <text>
        <r>
          <rPr>
            <b/>
            <sz val="8"/>
            <color indexed="81"/>
            <rFont val="Tahoma"/>
            <family val="2"/>
          </rPr>
          <t>JVR 2019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59" authorId="0" shapeId="0">
      <text>
        <r>
          <rPr>
            <sz val="8"/>
            <color indexed="81"/>
            <rFont val="Tahoma"/>
            <family val="2"/>
          </rPr>
          <t xml:space="preserve">43,300,000
</t>
        </r>
      </text>
    </comment>
    <comment ref="AM59" authorId="0" shapeId="0">
      <text>
        <r>
          <rPr>
            <sz val="8"/>
            <color indexed="81"/>
            <rFont val="Tahoma"/>
            <family val="2"/>
          </rPr>
          <t xml:space="preserve">51,500,000
</t>
        </r>
      </text>
    </comment>
    <comment ref="AK62" authorId="0" shapeId="0">
      <text>
        <r>
          <rPr>
            <b/>
            <sz val="8"/>
            <color indexed="81"/>
            <rFont val="Tahoma"/>
            <family val="2"/>
          </rPr>
          <t>673,176,782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62" authorId="0" shapeId="0">
      <text>
        <r>
          <rPr>
            <b/>
            <sz val="8"/>
            <color indexed="81"/>
            <rFont val="Tahoma"/>
            <family val="2"/>
          </rPr>
          <t>350,000,000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62" authorId="1" shapeId="0">
      <text>
        <r>
          <rPr>
            <b/>
            <sz val="9"/>
            <color indexed="81"/>
            <rFont val="Tahoma"/>
            <family val="2"/>
          </rPr>
          <t xml:space="preserve">330,000,000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66" authorId="0" shapeId="0">
      <text>
        <r>
          <rPr>
            <b/>
            <sz val="8"/>
            <color indexed="81"/>
            <rFont val="Tahoma"/>
            <family val="2"/>
          </rPr>
          <t>TH</t>
        </r>
      </text>
    </comment>
  </commentList>
</comments>
</file>

<file path=xl/comments2.xml><?xml version="1.0" encoding="utf-8"?>
<comments xmlns="http://schemas.openxmlformats.org/spreadsheetml/2006/main">
  <authors>
    <author>Jose Lizardo Ortiz Cubillos</author>
    <author>Gloria María Dávila Vinueza</author>
    <author>Maria Paula Rueda Mantilla</author>
  </authors>
  <commentList>
    <comment ref="T7" authorId="0" shapeId="0">
      <text>
        <r>
          <rPr>
            <sz val="8"/>
            <color indexed="81"/>
            <rFont val="Tahoma"/>
            <family val="2"/>
          </rPr>
          <t xml:space="preserve">14 SILLAS
</t>
        </r>
      </text>
    </comment>
    <comment ref="V7" authorId="0" shapeId="0">
      <text>
        <r>
          <rPr>
            <sz val="8"/>
            <color indexed="81"/>
            <rFont val="Tahoma"/>
            <family val="2"/>
          </rPr>
          <t xml:space="preserve">4 SILLAS
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OFICINA MODULAR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</rPr>
          <t>5 SILLAS ERGONOMICAS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7" authorId="0" shapeId="0">
      <text>
        <r>
          <rPr>
            <b/>
            <sz val="8"/>
            <color indexed="81"/>
            <rFont val="Tahoma"/>
            <family val="2"/>
          </rPr>
          <t>6 SILLAS ERGONOMICAS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7" authorId="1" shapeId="0">
      <text>
        <r>
          <rPr>
            <b/>
            <sz val="9"/>
            <color indexed="81"/>
            <rFont val="Tahoma"/>
            <family val="2"/>
          </rPr>
          <t>200,000,000-2019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0" shapeId="0">
      <text>
        <r>
          <rPr>
            <b/>
            <sz val="8"/>
            <color indexed="81"/>
            <rFont val="Tahoma"/>
            <family val="2"/>
          </rPr>
          <t>UPS</t>
        </r>
      </text>
    </comment>
    <comment ref="X9" authorId="0" shapeId="0">
      <text>
        <r>
          <rPr>
            <b/>
            <sz val="8"/>
            <color indexed="81"/>
            <rFont val="Tahoma"/>
            <family val="2"/>
          </rPr>
          <t>PROYECTOR, PAD MAUSE, BASE Y OTROS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9" authorId="0" shapeId="0">
      <text>
        <r>
          <rPr>
            <b/>
            <sz val="8"/>
            <color indexed="81"/>
            <rFont val="Tahoma"/>
            <family val="2"/>
          </rPr>
          <t>Soportes portatiles, teclados y 6 equipos de computo</t>
        </r>
      </text>
    </comment>
    <comment ref="AE9" authorId="0" shapeId="0">
      <text>
        <r>
          <rPr>
            <b/>
            <sz val="8"/>
            <color indexed="81"/>
            <rFont val="Tahoma"/>
            <family val="2"/>
          </rPr>
          <t>Dos computadores de escritorio y un escaner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9" authorId="0" shapeId="0">
      <text>
        <r>
          <rPr>
            <b/>
            <sz val="8"/>
            <color indexed="81"/>
            <rFont val="Tahoma"/>
            <family val="2"/>
          </rPr>
          <t>9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9" authorId="0" shapeId="0">
      <text>
        <r>
          <rPr>
            <b/>
            <sz val="8"/>
            <color indexed="81"/>
            <rFont val="Tahoma"/>
            <family val="2"/>
          </rPr>
          <t>Portatil Marca  Portátil Asus VivoBook S530FN Intel Core i7 8GB 512GB: 15 UND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9" authorId="0" shapeId="0">
      <text>
        <r>
          <rPr>
            <b/>
            <sz val="8"/>
            <color indexed="81"/>
            <rFont val="Tahoma"/>
            <family val="2"/>
          </rPr>
          <t>Plan de renovación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9" authorId="0" shapeId="0">
      <text>
        <r>
          <rPr>
            <b/>
            <sz val="8"/>
            <color indexed="81"/>
            <rFont val="Tahoma"/>
            <family val="2"/>
          </rPr>
          <t>IMPRESORA CARNET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9" authorId="0" shapeId="0">
      <text>
        <r>
          <rPr>
            <b/>
            <sz val="8"/>
            <color indexed="81"/>
            <rFont val="Tahoma"/>
            <family val="2"/>
          </rPr>
          <t>VIDEOBIND</t>
        </r>
      </text>
    </comment>
    <comment ref="AO9" authorId="0" shapeId="0">
      <text>
        <r>
          <rPr>
            <b/>
            <sz val="8"/>
            <color indexed="81"/>
            <rFont val="Tahoma"/>
            <family val="2"/>
          </rPr>
          <t>SCANER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9" authorId="0" shapeId="0">
      <text>
        <r>
          <rPr>
            <b/>
            <sz val="8"/>
            <color indexed="81"/>
            <rFont val="Tahoma"/>
            <family val="2"/>
          </rPr>
          <t>EQUIPOS DE COMPUTO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9" authorId="0" shapeId="0">
      <text>
        <r>
          <rPr>
            <b/>
            <sz val="8"/>
            <color indexed="81"/>
            <rFont val="Tahoma"/>
            <family val="2"/>
          </rPr>
          <t>EQUIPOS DE COMPUTO COMUNICAIONES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9" authorId="0" shapeId="0">
      <text>
        <r>
          <rPr>
            <b/>
            <sz val="8"/>
            <color indexed="81"/>
            <rFont val="Tahoma"/>
            <family val="2"/>
          </rPr>
          <t>OTRAS COMPRAS DE EQUIPO-PLANEACION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9" authorId="0" shapeId="0">
      <text>
        <r>
          <rPr>
            <b/>
            <sz val="8"/>
            <color indexed="81"/>
            <rFont val="Tahoma"/>
            <family val="2"/>
          </rPr>
          <t>SUBTOTAL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0" authorId="0" shapeId="0">
      <text>
        <r>
          <rPr>
            <b/>
            <sz val="8"/>
            <color indexed="81"/>
            <rFont val="Tahoma"/>
            <family val="2"/>
          </rPr>
          <t>COMUNICACIONES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8"/>
            <color indexed="81"/>
            <rFont val="Tahoma"/>
            <family val="2"/>
          </rPr>
          <t>TOKEN FINANCIERA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22" authorId="0" shapeId="0">
      <text>
        <r>
          <rPr>
            <sz val="8"/>
            <color indexed="81"/>
            <rFont val="Tahoma"/>
            <family val="2"/>
          </rPr>
          <t>ORDEN 42108 VENCE 31-10-2020
$50.491.500</t>
        </r>
      </text>
    </comment>
    <comment ref="AK26" authorId="0" shapeId="0">
      <text>
        <r>
          <rPr>
            <sz val="8"/>
            <color indexed="81"/>
            <rFont val="Tahoma"/>
            <family val="2"/>
          </rPr>
          <t xml:space="preserve">BATERIAS, UPS, OTROS
</t>
        </r>
      </text>
    </comment>
    <comment ref="AM27" authorId="0" shapeId="0">
      <text>
        <r>
          <rPr>
            <b/>
            <sz val="8"/>
            <color indexed="81"/>
            <rFont val="Tahoma"/>
            <family val="2"/>
          </rPr>
          <t>CAJA MENOR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27" authorId="0" shapeId="0">
      <text>
        <r>
          <rPr>
            <b/>
            <sz val="8"/>
            <color indexed="81"/>
            <rFont val="Tahoma"/>
            <family val="2"/>
          </rPr>
          <t>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27" authorId="0" shapeId="0">
      <text>
        <r>
          <rPr>
            <b/>
            <sz val="8"/>
            <color indexed="81"/>
            <rFont val="Tahoma"/>
            <family val="2"/>
          </rPr>
          <t>SUBTOTAL</t>
        </r>
      </text>
    </comment>
    <comment ref="AM28" authorId="0" shapeId="0">
      <text>
        <r>
          <rPr>
            <b/>
            <sz val="8"/>
            <color indexed="81"/>
            <rFont val="Tahoma"/>
            <family val="2"/>
          </rPr>
          <t>Cámara de video profesional UHD 4K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</rPr>
          <t>Cámara GoPro Hero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28" authorId="0" shapeId="0">
      <text>
        <r>
          <rPr>
            <b/>
            <sz val="8"/>
            <color indexed="81"/>
            <rFont val="Tahoma"/>
            <family val="2"/>
          </rPr>
          <t>SUBTOTAL</t>
        </r>
      </text>
    </comment>
    <comment ref="AM29" authorId="0" shapeId="0">
      <text>
        <r>
          <rPr>
            <b/>
            <sz val="8"/>
            <color indexed="81"/>
            <rFont val="Tahoma"/>
            <family val="2"/>
          </rPr>
          <t>Lámpara reflector para videograbadora</t>
        </r>
        <r>
          <rPr>
            <sz val="8"/>
            <color indexed="81"/>
            <rFont val="Tahoma"/>
            <family val="2"/>
          </rPr>
          <t xml:space="preserve">
SUBTOTAL</t>
        </r>
      </text>
    </comment>
    <comment ref="T34" authorId="2" shapeId="0">
      <text>
        <r>
          <rPr>
            <b/>
            <sz val="9"/>
            <color indexed="81"/>
            <rFont val="Tahoma"/>
            <family val="2"/>
          </rPr>
          <t>Maria Paula Rueda Mantilla:</t>
        </r>
        <r>
          <rPr>
            <sz val="9"/>
            <color indexed="81"/>
            <rFont val="Tahoma"/>
            <family val="2"/>
          </rPr>
          <t xml:space="preserve">
Revisar estudio previo 2019, asciende de 55 a 60 millones: propuesta plan 40.860.000 </t>
        </r>
      </text>
    </comment>
    <comment ref="U34" authorId="0" shapeId="0">
      <text>
        <r>
          <rPr>
            <b/>
            <sz val="8"/>
            <color indexed="81"/>
            <rFont val="Tahoma"/>
            <family val="2"/>
          </rPr>
          <t>REVISAR ESTUDIO GERENCIA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4" authorId="0" shapeId="0">
      <text>
        <r>
          <rPr>
            <b/>
            <sz val="8"/>
            <color indexed="81"/>
            <rFont val="Tahoma"/>
            <family val="2"/>
          </rPr>
          <t>ARREGLO CUBIERTA, HUMEDADES Y PINTURA SUJETO A ESTUDIO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34" authorId="1" shapeId="0">
      <text>
        <r>
          <rPr>
            <b/>
            <sz val="9"/>
            <color indexed="81"/>
            <rFont val="Tahoma"/>
            <family val="2"/>
          </rPr>
          <t>100,000,000 adicionales</t>
        </r>
      </text>
    </comment>
    <comment ref="AH38" authorId="0" shapeId="0">
      <text>
        <r>
          <rPr>
            <b/>
            <sz val="8"/>
            <color indexed="81"/>
            <rFont val="Tahoma"/>
            <family val="2"/>
          </rPr>
          <t>REINDUCCION</t>
        </r>
        <r>
          <rPr>
            <sz val="8"/>
            <color indexed="81"/>
            <rFont val="Tahoma"/>
            <family val="2"/>
          </rPr>
          <t xml:space="preserve">
Revision de necesidad y justificacion con la Dra. Elizabeth. </t>
        </r>
      </text>
    </comment>
    <comment ref="AI41" authorId="2" shapeId="0">
      <text>
        <r>
          <rPr>
            <b/>
            <sz val="9"/>
            <color indexed="81"/>
            <rFont val="Tahoma"/>
            <family val="2"/>
          </rPr>
          <t xml:space="preserve">Maria Paula Rueda Mantilla. Se realizó la gestion con base en el historico de consumos a nivel central y gerencias con un estimado del IPC. </t>
        </r>
      </text>
    </comment>
    <comment ref="AK43" authorId="0" shapeId="0">
      <text>
        <r>
          <rPr>
            <sz val="8"/>
            <color indexed="81"/>
            <rFont val="Tahoma"/>
            <family val="2"/>
          </rPr>
          <t xml:space="preserve">
NUEVO PROCESO 2020:                        07/03/2020-07/03/2021</t>
        </r>
      </text>
    </comment>
    <comment ref="AK51" authorId="0" shapeId="0">
      <text>
        <r>
          <rPr>
            <b/>
            <sz val="8"/>
            <color indexed="81"/>
            <rFont val="Tahoma"/>
            <family val="2"/>
          </rPr>
          <t>MANTENIMIENTO DE SOFTWARE</t>
        </r>
      </text>
    </comment>
    <comment ref="AM51" authorId="0" shapeId="0">
      <text>
        <r>
          <rPr>
            <b/>
            <sz val="8"/>
            <color indexed="81"/>
            <rFont val="Tahoma"/>
            <family val="2"/>
          </rPr>
          <t>195,000,000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51" authorId="0" shapeId="0">
      <text>
        <r>
          <rPr>
            <b/>
            <sz val="8"/>
            <color indexed="81"/>
            <rFont val="Tahoma"/>
            <family val="2"/>
          </rPr>
          <t>448,000,000</t>
        </r>
      </text>
    </comment>
    <comment ref="AK53" authorId="0" shapeId="0">
      <text>
        <r>
          <rPr>
            <sz val="8"/>
            <color indexed="81"/>
            <rFont val="Tahoma"/>
            <family val="2"/>
          </rPr>
          <t xml:space="preserve">TH
</t>
        </r>
      </text>
    </comment>
    <comment ref="AM53" authorId="1" shapeId="0">
      <text>
        <r>
          <rPr>
            <b/>
            <sz val="9"/>
            <color indexed="81"/>
            <rFont val="Tahoma"/>
            <family val="2"/>
          </rPr>
          <t xml:space="preserve">370,000,000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5" authorId="0" shapeId="0">
      <text>
        <r>
          <rPr>
            <b/>
            <sz val="8"/>
            <color indexed="81"/>
            <rFont val="Tahoma"/>
            <family val="2"/>
          </rPr>
          <t>300,000,000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55" authorId="1" shapeId="0">
      <text>
        <r>
          <rPr>
            <b/>
            <sz val="9"/>
            <color indexed="81"/>
            <rFont val="Tahoma"/>
            <family val="2"/>
          </rPr>
          <t>400,000,000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5" authorId="1" shapeId="0">
      <text>
        <r>
          <rPr>
            <b/>
            <sz val="9"/>
            <color indexed="81"/>
            <rFont val="Tahoma"/>
            <family val="2"/>
          </rPr>
          <t xml:space="preserve">40,000,000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8" authorId="0" shapeId="0">
      <text>
        <r>
          <rPr>
            <b/>
            <sz val="8"/>
            <color indexed="81"/>
            <rFont val="Tahoma"/>
            <family val="2"/>
          </rPr>
          <t>JVR 2019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61" authorId="0" shapeId="0">
      <text>
        <r>
          <rPr>
            <sz val="8"/>
            <color indexed="81"/>
            <rFont val="Tahoma"/>
            <family val="2"/>
          </rPr>
          <t xml:space="preserve">43,300,000
</t>
        </r>
      </text>
    </comment>
    <comment ref="AM61" authorId="0" shapeId="0">
      <text>
        <r>
          <rPr>
            <sz val="8"/>
            <color indexed="81"/>
            <rFont val="Tahoma"/>
            <family val="2"/>
          </rPr>
          <t xml:space="preserve">51,500,000
</t>
        </r>
      </text>
    </comment>
    <comment ref="AK64" authorId="0" shapeId="0">
      <text>
        <r>
          <rPr>
            <b/>
            <sz val="8"/>
            <color indexed="81"/>
            <rFont val="Tahoma"/>
            <family val="2"/>
          </rPr>
          <t>673,176,782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64" authorId="0" shapeId="0">
      <text>
        <r>
          <rPr>
            <b/>
            <sz val="8"/>
            <color indexed="81"/>
            <rFont val="Tahoma"/>
            <family val="2"/>
          </rPr>
          <t>350,000,000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64" authorId="1" shapeId="0">
      <text>
        <r>
          <rPr>
            <b/>
            <sz val="9"/>
            <color indexed="81"/>
            <rFont val="Tahoma"/>
            <family val="2"/>
          </rPr>
          <t xml:space="preserve">330,000,000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68" authorId="0" shapeId="0">
      <text>
        <r>
          <rPr>
            <b/>
            <sz val="8"/>
            <color indexed="81"/>
            <rFont val="Tahoma"/>
            <family val="2"/>
          </rPr>
          <t xml:space="preserve">TH. Revisar con la Dra Elisaved la justificacion del gasto. </t>
        </r>
      </text>
    </comment>
  </commentList>
</comments>
</file>

<file path=xl/comments3.xml><?xml version="1.0" encoding="utf-8"?>
<comments xmlns="http://schemas.openxmlformats.org/spreadsheetml/2006/main">
  <authors>
    <author>Jose Lizardo Ortiz Cubillos</author>
  </authors>
  <commentList>
    <comment ref="P9" authorId="0" shapeId="0">
      <text>
        <r>
          <rPr>
            <b/>
            <sz val="8"/>
            <color indexed="81"/>
            <rFont val="Tahoma"/>
            <family val="2"/>
          </rPr>
          <t>Plan de renovación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COMUNICACIONES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2" authorId="0" shapeId="0">
      <text>
        <r>
          <rPr>
            <sz val="8"/>
            <color indexed="81"/>
            <rFont val="Tahoma"/>
            <family val="2"/>
          </rPr>
          <t>ORDEN 42108 VENCE 31-10-2020
$50.491.500</t>
        </r>
      </text>
    </comment>
    <comment ref="P26" authorId="0" shapeId="0">
      <text>
        <r>
          <rPr>
            <sz val="8"/>
            <color indexed="81"/>
            <rFont val="Tahoma"/>
            <family val="2"/>
          </rPr>
          <t xml:space="preserve">BATERIAS, UPS, OTROS
</t>
        </r>
      </text>
    </comment>
    <comment ref="P43" authorId="0" shapeId="0">
      <text>
        <r>
          <rPr>
            <sz val="8"/>
            <color indexed="81"/>
            <rFont val="Tahoma"/>
            <family val="2"/>
          </rPr>
          <t xml:space="preserve">
NUEVO PROCESO 2020:                        07/03/2020-07/03/2021</t>
        </r>
      </text>
    </comment>
    <comment ref="P51" authorId="0" shapeId="0">
      <text>
        <r>
          <rPr>
            <b/>
            <sz val="8"/>
            <color indexed="81"/>
            <rFont val="Tahoma"/>
            <family val="2"/>
          </rPr>
          <t>MANTENIMIENTO DE SOFTWARE-LICENCIAS ANTIVIRUS Y OTROS</t>
        </r>
      </text>
    </comment>
    <comment ref="P53" authorId="0" shapeId="0">
      <text>
        <r>
          <rPr>
            <sz val="8"/>
            <color indexed="81"/>
            <rFont val="Tahoma"/>
            <family val="2"/>
          </rPr>
          <t xml:space="preserve">TH
</t>
        </r>
      </text>
    </comment>
    <comment ref="P61" authorId="0" shapeId="0">
      <text>
        <r>
          <rPr>
            <sz val="8"/>
            <color indexed="81"/>
            <rFont val="Tahoma"/>
            <family val="2"/>
          </rPr>
          <t xml:space="preserve">43,300,000
</t>
        </r>
      </text>
    </comment>
    <comment ref="P64" authorId="0" shapeId="0">
      <text>
        <r>
          <rPr>
            <b/>
            <sz val="8"/>
            <color indexed="81"/>
            <rFont val="Tahoma"/>
            <family val="2"/>
          </rPr>
          <t>673,176,782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8" authorId="0" shapeId="0">
      <text>
        <r>
          <rPr>
            <b/>
            <sz val="8"/>
            <color indexed="81"/>
            <rFont val="Tahoma"/>
            <family val="2"/>
          </rPr>
          <t xml:space="preserve">TH. Revisar con la Dra Elisaved la justificacion del gasto. </t>
        </r>
      </text>
    </comment>
    <comment ref="Q68" authorId="0" shapeId="0">
      <text>
        <r>
          <rPr>
            <b/>
            <sz val="8"/>
            <color indexed="81"/>
            <rFont val="Tahoma"/>
            <family val="2"/>
          </rPr>
          <t>vr. Ejecucion 2019 * 6% (vr estimado incremento salario mínimo)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Jose Lizardo Ortiz Cubillos</author>
  </authors>
  <commentList>
    <comment ref="P9" authorId="0" shapeId="0">
      <text>
        <r>
          <rPr>
            <b/>
            <sz val="8"/>
            <color indexed="81"/>
            <rFont val="Tahoma"/>
            <family val="2"/>
          </rPr>
          <t>Plan de renovación computadores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COMUNICACIONES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2" authorId="0" shapeId="0">
      <text>
        <r>
          <rPr>
            <sz val="8"/>
            <color indexed="81"/>
            <rFont val="Tahoma"/>
            <family val="2"/>
          </rPr>
          <t>ORDEN 42108 VENCE 31-10-2020
$50.491.500</t>
        </r>
      </text>
    </comment>
    <comment ref="R22" authorId="0" shapeId="0">
      <text>
        <r>
          <rPr>
            <b/>
            <sz val="8"/>
            <color indexed="81"/>
            <rFont val="Tahoma"/>
            <family val="2"/>
          </rPr>
          <t>CONTRAPARTIDA VF 2021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6" authorId="0" shapeId="0">
      <text>
        <r>
          <rPr>
            <sz val="8"/>
            <color indexed="81"/>
            <rFont val="Tahoma"/>
            <family val="2"/>
          </rPr>
          <t xml:space="preserve">BATERIAS, UPS, OTROS
</t>
        </r>
      </text>
    </comment>
    <comment ref="P43" authorId="0" shapeId="0">
      <text>
        <r>
          <rPr>
            <sz val="8"/>
            <color indexed="81"/>
            <rFont val="Tahoma"/>
            <family val="2"/>
          </rPr>
          <t xml:space="preserve">
NUEVO PROCESO 2020:                        07/03/2020-07/03/2021</t>
        </r>
      </text>
    </comment>
    <comment ref="P51" authorId="0" shapeId="0">
      <text>
        <r>
          <rPr>
            <b/>
            <sz val="8"/>
            <color indexed="81"/>
            <rFont val="Tahoma"/>
            <family val="2"/>
          </rPr>
          <t>MANTENIMIENTO DE SOFTWARE-LICENCIAS ANTIVIRUS Y OTROS</t>
        </r>
      </text>
    </comment>
    <comment ref="P53" authorId="0" shapeId="0">
      <text>
        <r>
          <rPr>
            <sz val="8"/>
            <color indexed="81"/>
            <rFont val="Tahoma"/>
            <family val="2"/>
          </rPr>
          <t xml:space="preserve">TH
</t>
        </r>
      </text>
    </comment>
    <comment ref="P61" authorId="0" shapeId="0">
      <text>
        <r>
          <rPr>
            <sz val="8"/>
            <color indexed="81"/>
            <rFont val="Tahoma"/>
            <family val="2"/>
          </rPr>
          <t xml:space="preserve">43,300,000
</t>
        </r>
      </text>
    </comment>
    <comment ref="P64" authorId="0" shapeId="0">
      <text>
        <r>
          <rPr>
            <b/>
            <sz val="8"/>
            <color indexed="81"/>
            <rFont val="Tahoma"/>
            <family val="2"/>
          </rPr>
          <t>673,176,782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8" authorId="0" shapeId="0">
      <text>
        <r>
          <rPr>
            <b/>
            <sz val="8"/>
            <color indexed="81"/>
            <rFont val="Tahoma"/>
            <family val="2"/>
          </rPr>
          <t xml:space="preserve">TH. Revisar con la Dra Elisaved la justificacion del gasto. </t>
        </r>
      </text>
    </comment>
    <comment ref="Q68" authorId="0" shapeId="0">
      <text>
        <r>
          <rPr>
            <b/>
            <sz val="8"/>
            <color indexed="81"/>
            <rFont val="Tahoma"/>
            <family val="2"/>
          </rPr>
          <t>vr. Ejecucion 2019 * 6% (vr estimado incremento salario mínimo)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<sst xmlns="http://schemas.openxmlformats.org/spreadsheetml/2006/main" count="5688" uniqueCount="315">
  <si>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</si>
  <si>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</si>
  <si>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</si>
  <si>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</si>
  <si>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</si>
  <si>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</si>
  <si>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</si>
  <si>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</si>
  <si>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</si>
  <si>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APROPIACION
VIGENTE DEP.GSTO.</t>
  </si>
  <si>
    <t>A</t>
  </si>
  <si>
    <t>02</t>
  </si>
  <si>
    <t>ADQUISICIÓN DE BIENES  Y SERVICIOS</t>
  </si>
  <si>
    <t>01</t>
  </si>
  <si>
    <t>ADQUISICIÓN DE ACTIVOS NO FINANCIEROS</t>
  </si>
  <si>
    <t>ACTIVOS FIJOS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</si>
  <si>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</si>
  <si>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</si>
  <si>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</si>
  <si>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</si>
  <si>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</si>
  <si>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</si>
  <si>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003</t>
  </si>
  <si>
    <t>OTROS BIENES TRANSPORTABLES (EXCEPTO PRODUCTOS METÁLICOS, MAQUINARIA Y EQUIPO)</t>
  </si>
  <si>
    <t>ADQUISICIÓN DE SERVICIOS</t>
  </si>
  <si>
    <t>005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</si>
  <si>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</si>
  <si>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</si>
  <si>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</si>
  <si>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</si>
  <si>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</si>
  <si>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</si>
  <si>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</si>
  <si>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</si>
  <si>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03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</si>
  <si>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</si>
  <si>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</si>
  <si>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</si>
  <si>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</si>
  <si>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</si>
  <si>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(NO DE PENSIONES)</t>
  </si>
  <si>
    <t>001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</si>
  <si>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</si>
  <si>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</si>
  <si>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</si>
  <si>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</si>
  <si>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</si>
  <si>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</t>
  </si>
  <si>
    <t>CONTRIBUCIONES</t>
  </si>
  <si>
    <t>CUOTA DE FISCALIZACIÓN Y AUDITAJE</t>
  </si>
  <si>
    <t>MUEBLES, DEL TIPO UTILIZADO EN OFICINAS</t>
  </si>
  <si>
    <t>MAQUINARIA DE OFICINA, CONTABILIDAD E INFORMÁTICA</t>
  </si>
  <si>
    <t>SERVICIOS DE EDUCACIÓN</t>
  </si>
  <si>
    <t>SERVICIOS DE ALCANTARILLADO, RECOLECCIÓN, TRATAMIENTO Y DISPOSICIÓN DE DESECHOS Y OTROS SERVICIOS DE SANEAMIENTO AMBIENTAL</t>
  </si>
  <si>
    <t>SERVICIOS DE ESPARCIMIENTO, CULTURALES Y DEPORTIVOS</t>
  </si>
  <si>
    <t>SERVICIOS DE TELECOMUNICACIONES, TRANSMISIÓN Y SUMINISTRO DE INFORMACIÓN</t>
  </si>
  <si>
    <t>SERVICIOS DE LIMPIEZA</t>
  </si>
  <si>
    <t>SERVICIOS DE INVESTIGACIÓN Y SEGURIDAD</t>
  </si>
  <si>
    <t>SERVICIOS DE SOPORTE</t>
  </si>
  <si>
    <t>SERVICIOS DE MANTENIMIENTO Y REPARACIÓN DE MAQUINARIA Y EQUIPO DE TRANSPORTE</t>
  </si>
  <si>
    <t>OTROS SERVICIOS DE FABRICACIÓN; SERVICIOS DE EDICIÓN, IMPRESIÓN Y REPRODUCCIÓN; SERVICIOS DE RECUPERACIÓN DE MATERIALES</t>
  </si>
  <si>
    <t>SERVICIOS DE MANTENIMIENTO, REPARACIÓN E INSTALACIÓN (EXCEPTO SERVICIOS DE CONSTRUCCIÓN)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</si>
  <si>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</si>
  <si>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</si>
  <si>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</si>
  <si>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MÁQUINAS PARA OFICINA Y CONTABILIDAD, Y SUS PARTES Y ACCESORIOS</t>
  </si>
  <si>
    <t>SERVICIOS GENERALES DE CONSTRUCCIÓN DE EDIFICACIONES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</si>
  <si>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</si>
  <si>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</si>
  <si>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</si>
  <si>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</si>
  <si>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ACTIVOS FIJOS NO CLASIFICADOS COMO MAQUINARIA Y EQUIPO</t>
  </si>
  <si>
    <t>SERVICIOS FINANCIEROS Y SERVICIOS CONEXOS</t>
  </si>
  <si>
    <t>SERVICIOS INMOBILIARIOS</t>
  </si>
  <si>
    <t>Agua</t>
  </si>
  <si>
    <t xml:space="preserve">Villavicencio, </t>
  </si>
  <si>
    <t>Monteria</t>
  </si>
  <si>
    <t>Cucuta</t>
  </si>
  <si>
    <t xml:space="preserve"> Bodega</t>
  </si>
  <si>
    <t>Fotocopiado</t>
  </si>
  <si>
    <t>Central</t>
  </si>
  <si>
    <t xml:space="preserve">CALI </t>
  </si>
  <si>
    <t>BARRAANQUILLA</t>
  </si>
  <si>
    <t xml:space="preserve">BUCARAAMANGA </t>
  </si>
  <si>
    <t>MEDELLÍN</t>
  </si>
  <si>
    <t>NEIVA</t>
  </si>
  <si>
    <t>TOTAL PRESUPUESTO COMPROMETIDO</t>
  </si>
  <si>
    <t>Valor Total de Contratos</t>
  </si>
  <si>
    <t>Luz</t>
  </si>
  <si>
    <t>Telefono</t>
  </si>
  <si>
    <t>Administraciones</t>
  </si>
  <si>
    <t>Total</t>
  </si>
  <si>
    <t>Presupusto Total</t>
  </si>
  <si>
    <t>Presupusto Comprometido</t>
  </si>
  <si>
    <t>Presupuesto Por Comprometer</t>
  </si>
  <si>
    <t>Porcentaje de Ejecucion</t>
  </si>
  <si>
    <t>SERVICIOS DE SUMINISTRO DE COMIDAS</t>
  </si>
  <si>
    <t>SERVICIOS DE SUMINISTRO DE BEBIDAS PARA SU CONSUMO DENTRO DEL ESTABLECIMIENTO</t>
  </si>
  <si>
    <t>SERVICIOS INMOBILIARIOS A COMISIÓN O POR CONTRATO</t>
  </si>
  <si>
    <t>SERVICIOS DE ADMINISTRACIÓN DE BIENES INMUEBLES A COMISIÓN O POR CONTRATO</t>
  </si>
  <si>
    <t>SERVICIO DE ARRENDAMIENTO DE BIENES INMUEBLES A COMISIÓN O POR CONTRATA</t>
  </si>
  <si>
    <t xml:space="preserve">CAJA MENOR </t>
  </si>
  <si>
    <t>PRODUCTOS METÁLICOS Y PAQUETES DE SOFTWARE</t>
  </si>
  <si>
    <t>SERVICIOS DE LA CONSTRUCCIÓN</t>
  </si>
  <si>
    <t>OTROS SERVICIOS DE GESTIÓN, EXCEPTO LOS SERVICIOS DE ADMINISTRACIÓN DE PROYECTOS DE CONSTRUCCIÓN</t>
  </si>
  <si>
    <t>OTROS SERVICIOS PROFESIONALES, CIENTÍFICOS Y TÉCNICOS</t>
  </si>
  <si>
    <t>VIÁTICOS DE LOS FUNCIONARIOS EN COMISIÓN</t>
  </si>
  <si>
    <t>010</t>
  </si>
  <si>
    <t>CORREO</t>
  </si>
  <si>
    <t xml:space="preserve">SEGUROS </t>
  </si>
  <si>
    <t xml:space="preserve">TELEFONIA MOVIL Y FIJA </t>
  </si>
  <si>
    <t xml:space="preserve">ENERGIA - AGUA </t>
  </si>
  <si>
    <t>IMPUESTO SOBRE VEHÍCULOS AUTOMOTORES</t>
  </si>
  <si>
    <t>SERVICIOS DE MANTENIMIENTO Y REPARACIÓN DE OTROS BIENES N.C.P.</t>
  </si>
  <si>
    <t>DISCOS, CINTAS, DISPOSITIVOS DE ALMACENAMIENTO EN ESTADO SÓLIDO NO VOLÁTILES Y OTROS MEDIOS, NO GRABADOS</t>
  </si>
  <si>
    <t>05</t>
  </si>
  <si>
    <t>OTRO EQUIPO ELÉCTRICO Y SUS PARTES Y PIEZAS</t>
  </si>
  <si>
    <t>09</t>
  </si>
  <si>
    <t>OTROS PRODUCTOS ALIMENTICIOS N.C.P.</t>
  </si>
  <si>
    <t>9</t>
  </si>
  <si>
    <t>SELLOS, CHEQUERAS, BILLETES DE BANCO, TÍTULOS DE ACCIONES, CATÁLOGOS Y FOLLETOS, MATERIAL PARA ANUNCIOS PUBLICITARIOS Y OTROS MATERIALES IMPRESOS</t>
  </si>
  <si>
    <t>06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</si>
  <si>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</si>
  <si>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07</t>
  </si>
  <si>
    <t>CAJA MENOR - TIQUETES</t>
  </si>
  <si>
    <t>TOKEN</t>
  </si>
  <si>
    <t xml:space="preserve">A </t>
  </si>
  <si>
    <t>OTROS PRODUCTOS DE PROPIEDAD INTELECTUAL</t>
  </si>
  <si>
    <t xml:space="preserve">PAGO ADMINISTRACIÓN Barranquilla, Cali, Bucaramanga, Medellin, Neiva </t>
  </si>
  <si>
    <t>CONTRATOS ASEO Y CAFETERIA</t>
  </si>
  <si>
    <t xml:space="preserve">CONTRATO MANTENIMIENTO DE VEHICULOS </t>
  </si>
  <si>
    <t>CONTRATO VIGILANCIA</t>
  </si>
  <si>
    <r>
      <rPr>
        <sz val="8"/>
        <rFont val="Arial"/>
        <family val="2"/>
      </rPr>
      <t xml:space="preserve">CONTRATOS FOTOCOPIADO, </t>
    </r>
    <r>
      <rPr>
        <sz val="8"/>
        <color rgb="FF000000"/>
        <rFont val="Arial"/>
        <family val="2"/>
      </rPr>
      <t xml:space="preserve">ARRIENDO NIVEL CENTRAL, VILLAVICENCIO, MONTERIA, CUCUTA Y BODEGA. </t>
    </r>
  </si>
  <si>
    <t>CONTRATO COMBUSTIBLE</t>
  </si>
  <si>
    <t>CONTRATO DOTACION</t>
  </si>
  <si>
    <t>CONTRATO DIARIO OFICIAL, Y AVISOS JUDICIALES</t>
  </si>
  <si>
    <t>CONTRATO PAPELERIA</t>
  </si>
  <si>
    <t>Gerencias Seccionales de Medellín, Cali, Neiva, Bucaramanga, Barranquilla</t>
  </si>
  <si>
    <t>SILLAS</t>
  </si>
  <si>
    <t>COMPRA LICENCIAS</t>
  </si>
  <si>
    <t>CONTRATO SYSMAN</t>
  </si>
  <si>
    <t>ORDENES MEDICAS</t>
  </si>
  <si>
    <t>GERENCIAS SECCIONALES</t>
  </si>
  <si>
    <t>PLANEACION</t>
  </si>
  <si>
    <t>TALENTO HUMANO</t>
  </si>
  <si>
    <t>FINANCIERA</t>
  </si>
  <si>
    <t>SUBTOTAL</t>
  </si>
  <si>
    <t>OTROS GASTOS NO RECURRENTES</t>
  </si>
  <si>
    <t>PLAN DE B.S.</t>
  </si>
  <si>
    <t>TOTAL PROYECTO INICIAL</t>
  </si>
  <si>
    <t>TOTAL PROYECCION CON IPC DEL 3%</t>
  </si>
  <si>
    <t>TOTAL PROYECTO FINAL</t>
  </si>
  <si>
    <t>Mantenimiento de AA, Neiva, Cali, Barranquilla, Cúcuta, Villavicencio (6.000.000)</t>
  </si>
  <si>
    <t xml:space="preserve">CAJA MENOR (3.000.000) </t>
  </si>
  <si>
    <t>DESPACHO</t>
  </si>
  <si>
    <t>RECURSOS FISICOS</t>
  </si>
  <si>
    <t>SERVICIO DE ARRENDAMIENTO DE BIENES INMUEBLES A COMISIÓN O POR CONTRATACION</t>
  </si>
  <si>
    <t>TOTAL PROYECTO FINAL (PENDIENTE AJUSTE) = 0</t>
  </si>
  <si>
    <t>VALOR TOPE</t>
  </si>
  <si>
    <t>SALDO</t>
  </si>
  <si>
    <t xml:space="preserve">PROGRAMAS DE INFORMÁTICA Y BASES DE DATOS   </t>
  </si>
  <si>
    <t>EQUIPO Y APARATOS DE RADIO, TELEVISIÓN Y COMUNICACIONES</t>
  </si>
  <si>
    <t>ESTUDIOS ESPECIALES-COMUNICACIONES</t>
  </si>
  <si>
    <t>PLANEACION - SISTEMAS</t>
  </si>
  <si>
    <t>SERVICIOS DE CONSULTORÍA EN ADMINISTRACIÓN Y SERVICIOS DE GESTIÓN</t>
  </si>
  <si>
    <t xml:space="preserve">MANTENIMIENTO GERENCIAS </t>
  </si>
  <si>
    <t>RODAMIENTO</t>
  </si>
  <si>
    <t>A-02 (*) ADQUISICIÓN DE BIENES  Y SERVICIOS</t>
  </si>
  <si>
    <t>A-03 (**) TRANSFERENCIAS CORRIENTES</t>
  </si>
  <si>
    <t>A-08 (***) GASTOS POR TRIBUTOS, MULTAS, SANCIONES E INTERESES DE MORA</t>
  </si>
  <si>
    <t>GESTION GENERAL GASTOS DE PERSONAL (****)</t>
  </si>
  <si>
    <t>SUBTOTAL GASTOS (*)</t>
  </si>
  <si>
    <t>(SUMA)</t>
  </si>
  <si>
    <t>GESTION GENERAL - GASTOS DE PERSONAL (****)</t>
  </si>
  <si>
    <t>ANTEPROYECTO DE PRESUPUESTO VIGENCIA 2020</t>
  </si>
  <si>
    <t>Mantenimiento de AA, Neiva, Cali, Barranquilla, Cúcuta, Villavicencio, Armenia (12.000.000)</t>
  </si>
  <si>
    <t>Reparación dos AA en Barranquilla</t>
  </si>
  <si>
    <t>Caja menor 5,000,000</t>
  </si>
  <si>
    <t>Inicial 125,000,000</t>
  </si>
  <si>
    <t>Inicial 105,000,000</t>
  </si>
  <si>
    <t xml:space="preserve">MUEBLES 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</si>
  <si>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</si>
  <si>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</si>
  <si>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PAQUETES DE SOFTWARE</t>
  </si>
  <si>
    <t xml:space="preserve">Herramientas y software para Backup y monitoreo de red </t>
  </si>
  <si>
    <t>Bucaramanga, Armenia, Barranquilla, Neiva, Medellín</t>
  </si>
  <si>
    <t>SERVICIOS DE CONSULTORÍA EN ADMINISTRACIÓN Y SERVICIOS DE GESTIÓN; SERVICIOS DE TECNOLOGÍA DE LA INFORMACIÓN</t>
  </si>
  <si>
    <t>Adquisición certificado digital, Actualizacion licencias Firewall, Barracuda por dos años, Antivirus dos años, Licencias de Skype con SA</t>
  </si>
  <si>
    <t>TH-CONCURSO COMISIÓN</t>
  </si>
  <si>
    <t>OTRA MAQUINARIA PARA USOS ESPECIALES Y SUS PARTES Y PIEZAS</t>
  </si>
  <si>
    <t>Soporte planta telefónica, Soporte y mantenimiento equipos de vidoeoconferencia para actualizacion de software, soporte y mantenimiento, de las seccionales, Configuracion de Skype Empresarial integrado con avaya ( Incluiyediagnostico, configuración , puesta en marcha y capácitacion), Mantenimiento redes eléctricas y lógicos de las Gerencias Seccionales,  Mtto y adquisiciion Baterias , UPS Seccionales,Cables de 1 y 2 metros hacen falta</t>
  </si>
  <si>
    <t xml:space="preserve">Implementación de un Sistema de Gestión de Documentos Electrónicos de Archivo - SGDEA </t>
  </si>
  <si>
    <t>CONTRATO MANTENIMIENTO DE VEHICULOS PREVENTIVO</t>
  </si>
  <si>
    <t>CONTRATO MANTENIMIENTO DE VEHICULOS CORECTIVO</t>
  </si>
  <si>
    <t>CONVENIO ICETEX</t>
  </si>
  <si>
    <t>10</t>
  </si>
  <si>
    <t>SENTENCIAS Y CONCILIACIONES</t>
  </si>
  <si>
    <t>Actualizar el aplicativo de gestion documental (ORFEO)</t>
  </si>
  <si>
    <t>Villavicencio,Armenia,Barranquilla,Neiva, Bucaramanga (Mobiliario)</t>
  </si>
  <si>
    <t>capacitacion</t>
  </si>
  <si>
    <t>Manejo de Inventarios</t>
  </si>
  <si>
    <t>Herramientas convencionales</t>
  </si>
  <si>
    <t>Resumen de Requerimientos Adicionales en Funcionamiento (con respecto a 2019)</t>
  </si>
  <si>
    <t xml:space="preserve">En millones de pesos </t>
  </si>
  <si>
    <t xml:space="preserve">DESCRIPCION </t>
  </si>
  <si>
    <t xml:space="preserve">VALOR </t>
  </si>
  <si>
    <t xml:space="preserve">JUSTIFICACION </t>
  </si>
  <si>
    <t>1. Adquisición Mobiliario de la AGR</t>
  </si>
  <si>
    <t>Reposición de puestos de trabajo y mobiliario para los servidores públicos de las gerencias seccionales, teniendo en cuenta que los muebles fueron adquiridos desde  hace mas de 10 años y han salido del inventario por baja de bienes .</t>
  </si>
  <si>
    <t xml:space="preserve">2. Mantenimiento sedes propias </t>
  </si>
  <si>
    <t xml:space="preserve">Reparaciones locativas que no han sido adelantadas por falta de presupuesto en las sedes de  propiedad de la AGR ubicadas en Bucaramanga, Armenia, Barranquilla, Neiva, Medellín y Cali; toda vez que estos inmuebles fueron adquiridos entre 2008 y 2011, y por lo tanto se requiere manteniemiento para su conservación y optimas condiciones funcionamiento. </t>
  </si>
  <si>
    <t xml:space="preserve">3. Adquisición de Equipos y servicios de tecnologia y comunicaciones </t>
  </si>
  <si>
    <t xml:space="preserve">Esta solicitud corresponde a la necesidad que se presenta en la AGR de actualizar los equipos, toda vez que el inventario de tecnologia se encuentra actualizado unicamente en un 35%;  es decir que, de los 222 equipos asignados a los funcionarios, 145 de estos fueron adquiridos antes del año 2011; ademas se requiere equipos para independizar totalmente la sala de audiencias orales para la AGR y conexión con contralorias territoriales seleccionadas; asi mismo  se requiere soporte y mantenimiento de planta telefónica y de otros equipos para el desarrollo funcional y misional de la Entidad.    </t>
  </si>
  <si>
    <t xml:space="preserve">4. Actualización de software </t>
  </si>
  <si>
    <t xml:space="preserve">Adquirir herramientas y software para Backup y monitoreo de red, para mantener las competencias en materia de vigilancia fiscal y para un mejor acercamiento con la ciudadanía; se incluye en esta solicitud, la actualizacion de la plataforma de los modulos de almacen e invnetarios, nomina y hojas de vida .  </t>
  </si>
  <si>
    <t xml:space="preserve">5. Actualización del sistema de gestion documental </t>
  </si>
  <si>
    <t>Implementación de un Sistema de Gestión de Documentos Electrónicos de Archivo - SGDEA; Actualizar el aplicativo de gestion documental (ORFEO); Conservacion del archivo documental; lo anterior  para atender la reglamentación exigida por la ley.</t>
  </si>
  <si>
    <t>6. Gastos de personal – costo por empleo para la convocatoria pública para un valor derepresentados en 95 cargos.</t>
  </si>
  <si>
    <t xml:space="preserve">Es importante señalar que la Comisión Nacional de Servicio Civil con oficio Radicado No. 2019110003651 de fecha 3 de enero de 2019  dirigida al señor Auditor General solicitó el inicio de actividades de planeación para proveer las vacantes de la AGR relacionadas con el proceso de selección; lo cual corresponde a una obligación de orden legal. A la fecha la AGR, tiene 96 vacantes.   </t>
  </si>
  <si>
    <t>7. Convenio ICETEX y fortalecimiento de capacitación de los funcionarios</t>
  </si>
  <si>
    <t xml:space="preserve">Se inyectaran recursos al Convenio que se tiene con ICETEX, para capacitacion a los funcionarios de carrera y de libre nombramiento y remoción.
En el año 2012 fue la unica vez que le fue asignado recursos a este convenio.
  </t>
  </si>
  <si>
    <t xml:space="preserve">8. Sentencias y Conciliaciones </t>
  </si>
  <si>
    <t xml:space="preserve">En materia de defensa judicial, se presentan tres procesos con  una probabilidad alta de ser fallados en contra de la AGR, suma que ascendería a 203 millones de pesos aproximadamente.
</t>
  </si>
  <si>
    <t xml:space="preserve">TOTAL </t>
  </si>
  <si>
    <t>Millones de pesos</t>
  </si>
  <si>
    <t>Gasto</t>
  </si>
  <si>
    <t>Var%</t>
  </si>
  <si>
    <t>Solicitud</t>
  </si>
  <si>
    <t>Funcionamiento</t>
  </si>
  <si>
    <t xml:space="preserve">Inversión </t>
  </si>
  <si>
    <t>Diferencia</t>
  </si>
  <si>
    <t>* Apropiación vigente a 30 de abril de 2019, SIN descontar partidas suspendidas</t>
  </si>
  <si>
    <t>** Apropiación vigente a 30 de abril de 2019, descontando partidas suspendidas</t>
  </si>
  <si>
    <t>AUDITORIA GENERAL DE LA REPUBLICA</t>
  </si>
  <si>
    <t>DIRECCION DE RECURSOS FISICOS</t>
  </si>
  <si>
    <t>MUEBLES, INSTRUMENTOS MUSICALES, ARTÍCULOS DE DEPORTE Y ANTIGÜEDADES</t>
  </si>
  <si>
    <t xml:space="preserve">GERENCIA MEDELLIN </t>
  </si>
  <si>
    <t xml:space="preserve">GERENCIA CALI </t>
  </si>
  <si>
    <t>PENDIENTE</t>
  </si>
  <si>
    <t>GERENCIA BUCARAMANGA</t>
  </si>
  <si>
    <t xml:space="preserve">GERENCIA ARMENIA </t>
  </si>
  <si>
    <t xml:space="preserve">GERENCIA NEIVA  </t>
  </si>
  <si>
    <t xml:space="preserve">GERENCIA VILLAVICENCIO </t>
  </si>
  <si>
    <t xml:space="preserve">GERENCIA MONTERIA </t>
  </si>
  <si>
    <t>GERENCIA BARRANQUILLA</t>
  </si>
  <si>
    <t>GERENCIA CUCUTA</t>
  </si>
  <si>
    <t>CONTROL INTERNO</t>
  </si>
  <si>
    <t>ESTUDIOS ESPECIALES</t>
  </si>
  <si>
    <t>JURIDICA</t>
  </si>
  <si>
    <t xml:space="preserve">SERVICIOS DE TECNOLOGIA DE LA INFORMACIÓN DE CONSULTORIA DE APOYO </t>
  </si>
  <si>
    <t>PLAN DE COMPRAS 2020 - GASTOS GENERALES</t>
  </si>
  <si>
    <t>TOTAL</t>
  </si>
  <si>
    <t>1</t>
  </si>
  <si>
    <t>2</t>
  </si>
  <si>
    <t>4</t>
  </si>
  <si>
    <t>ActualIzacion SYSMAN</t>
  </si>
  <si>
    <t>PLAN INSTITUCIONAL DE CAPACITACIÓN</t>
  </si>
  <si>
    <t>JORNADAS DE REINDUCCIÓN: 70.000.000</t>
  </si>
  <si>
    <t>PLAN DE BIENESTAR  SOCIAL; EXAMENES MEDICOS DE INGRESO Y EGRESO; Y PROGRAMA DE ESTIMULOS.</t>
  </si>
  <si>
    <t>CAJA MENOR  R FISICOS</t>
  </si>
  <si>
    <t>CAJA MENOR R FISICOS</t>
  </si>
  <si>
    <t>ARRIENDO MONTERIA: $57.252.000</t>
  </si>
  <si>
    <t>ARRIENDO VCIO: $37.120.000</t>
  </si>
  <si>
    <t>ARRIENDO CUCUTA: $38.114.000</t>
  </si>
  <si>
    <t>ARRIENDO N.CENTRAL: $2.690.000.000</t>
  </si>
  <si>
    <t>1|</t>
  </si>
  <si>
    <t>CAJA MENOR 8.000.000; ACTUALIZACION AVALUOS CASTRALES: 12.000.000; COTECNA: 30.000.000</t>
  </si>
  <si>
    <t xml:space="preserve">ACTUALIZACION DE MODULO DE NOMINA, INVENTARIOS, ALMACEN Y HOJAS DE VIDA. </t>
  </si>
  <si>
    <t>CONTRATO DIARIO OFICIAL</t>
  </si>
  <si>
    <t>PROYECTO GESTION DOCUMENTAL-GESTON Y CONSERVACION DOCUMENTAL</t>
  </si>
  <si>
    <t xml:space="preserve">APOYO TALENTO HUMANO SISTEMA DE SEGURIDAD Y SALUD EN EL TRABAJO; MEDICIÓN CLIMA ORGANIZACIONAL; CALCULO ACTUARIAL; CONCURSO DE MERITOS; DOTACION DE EMERGENCIA; </t>
  </si>
  <si>
    <t>CONTRATO SERVICIOS POSTALES Y MENSAJERIA</t>
  </si>
  <si>
    <t>Gerencia Armenia: 2 sillas ergonómicas</t>
  </si>
  <si>
    <t>Gerencia Monteria: 5 sillas ergonómicas</t>
  </si>
  <si>
    <t>CONTRATO PAPELERIA: 18.000.000; CONTRATO DIARIO OIFICIAL 11.000.000</t>
  </si>
  <si>
    <t>Gerencia Neiva: 4 sillas ergonómicas</t>
  </si>
  <si>
    <t>CAPACITACION TRIBUTARIA FINANCIERA</t>
  </si>
  <si>
    <t>000</t>
  </si>
  <si>
    <t>Impuesto de rodamiento: % entidad pública</t>
  </si>
  <si>
    <t>CAJA MENOR</t>
  </si>
  <si>
    <t xml:space="preserve">MANTENIMIENTO AA: 18.000.000; MANTENIMIENTO PLANEACION:30.000.000; ESTUDIOS ESPECIALES: 3.500.000; CAJA MENOR (8.000.000) </t>
  </si>
  <si>
    <t>CONTROL FISCAL</t>
  </si>
  <si>
    <t>ARRIENDO BODEGA: $20.000.000</t>
  </si>
  <si>
    <t>SERVICIO FOTOCOPIAS $73.000.000</t>
  </si>
  <si>
    <t>Transporte de pasajeros -caja menor FF; CAJA MENOR RFISICOS 5.000.000</t>
  </si>
  <si>
    <t>PLANEACION - SOFTWARE</t>
  </si>
  <si>
    <t xml:space="preserve">APOYO TALENTO HUMANO SISTEMA DE SEGURIDAD Y SALUD EN EL TRABAJO; MEDICIÓN CLIMA ORGANIZACIONAL; CALCULO ACTUARIAL; DOTACION DE EMERGENCIA; </t>
  </si>
  <si>
    <t>Personal demandado, sin tener en cuenta actualizaciones, ni nuevas teconologias, fase 1</t>
  </si>
  <si>
    <t xml:space="preserve">Saldo estimado </t>
  </si>
  <si>
    <t>MÁQUINAS DE INFORMATICA, Y SUS PARTES Y ACCESORIOS</t>
  </si>
  <si>
    <t>SISTEMAS</t>
  </si>
  <si>
    <t>AÑO 2020</t>
  </si>
  <si>
    <t>SILLAS ERGONOMICAS Y PUESTOS DE TRABAJO</t>
  </si>
  <si>
    <t>DESPACHO-CAJA MENOR</t>
  </si>
  <si>
    <t>SERVICIOS PUBLICOS</t>
  </si>
  <si>
    <t>IMPUESTO DISTRITAL</t>
  </si>
  <si>
    <t>INCAPACIDADES</t>
  </si>
  <si>
    <t>SENTENCIAS</t>
  </si>
  <si>
    <t>OBLIGACION LEGAL</t>
  </si>
  <si>
    <t>PLANEACION - LICENCIAS SOFTWARE</t>
  </si>
  <si>
    <t xml:space="preserve">MANTENIMIENTO AA: 18.000.000; MANTENIMIENTO PLANEACION:10.000.000; ESTUDIOS ESPECIALES: 3.000.000; CAJA MENOR (8.000.000) </t>
  </si>
  <si>
    <r>
      <t xml:space="preserve">CAJA MENOR 8.000.000; ACTUALIZACION AVALUOS CASTRALES: 12.000.000; </t>
    </r>
    <r>
      <rPr>
        <sz val="8"/>
        <color rgb="FFFF0000"/>
        <rFont val="Arial"/>
        <family val="2"/>
      </rPr>
      <t>COTECNA: 30.000.000</t>
    </r>
  </si>
  <si>
    <t>ARRIENDO MONTERIA, CUCUTA, VCIO, N. CENTRAL, BODEGA, FOTOCOPIADO</t>
  </si>
  <si>
    <t>MONTERIA: $57,252,000</t>
  </si>
  <si>
    <t>CUCUTA: $38,114,000</t>
  </si>
  <si>
    <t>VILLAVICENCIO $37,120,000</t>
  </si>
  <si>
    <t>N.CENTRAL $2,690,000,000</t>
  </si>
  <si>
    <t>BODEGA $20,000,000</t>
  </si>
  <si>
    <t>FOTOCOPIADO: $73,000,000</t>
  </si>
  <si>
    <t>GASTOS PRIORITARIOS1</t>
  </si>
  <si>
    <t>GASTOS PRIORITARIOS2</t>
  </si>
  <si>
    <t xml:space="preserve">GASTOS FIJOS1 </t>
  </si>
  <si>
    <t xml:space="preserve">GASTOS FIJOS2 </t>
  </si>
  <si>
    <t xml:space="preserve">Ajuste </t>
  </si>
  <si>
    <t xml:space="preserve">Revisar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</si>
</sst>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240A]General"/>
    <numFmt numFmtId="167" formatCode="_(* #,##0_);_(* \(#,##0\);_(* &quot;-&quot;??_);_(@_)"/>
    <numFmt numFmtId="168" formatCode="_ * #,##0_ ;_ * \-#,##0_ ;_ * &quot;-&quot;??_ ;_ @_ "/>
  </numFmts>
  <fonts count="38" x14ac:knownFonts="1">
    <font>
      <sz val="11"/>
      <color theme="1"/>
      <name val="Calibri"/>
      <family val="2"/>
      <scheme val="minor"/>
    </font>
    <font>
      <b/>
      <sz val="7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8" tint="-0.499984740745262"/>
      <name val="Cambria"/>
      <family val="1"/>
    </font>
    <font>
      <sz val="20"/>
      <color theme="8" tint="-0.499984740745262"/>
      <name val="Calibri"/>
      <family val="2"/>
      <scheme val="minor"/>
    </font>
    <font>
      <b/>
      <sz val="18"/>
      <color rgb="FF80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22"/>
      <color theme="8" tint="-0.499984740745262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</font>
    <font>
      <sz val="18"/>
      <name val="Arial"/>
      <family val="2"/>
    </font>
    <font>
      <sz val="13"/>
      <color rgb="FF000000"/>
      <name val="Calibri"/>
      <family val="2"/>
    </font>
    <font>
      <b/>
      <sz val="13"/>
      <color rgb="FFFFFFFF"/>
      <name val="Calibri"/>
      <family val="2"/>
    </font>
    <font>
      <b/>
      <sz val="11"/>
      <color rgb="FFFFFFFF"/>
      <name val="Calibri"/>
      <family val="2"/>
    </font>
    <font>
      <b/>
      <sz val="13"/>
      <color theme="8" tint="-0.499984740745262"/>
      <name val="Calibri"/>
      <family val="2"/>
    </font>
    <font>
      <sz val="14"/>
      <color theme="8" tint="-0.499984740745262"/>
      <name val="Arial"/>
      <family val="2"/>
    </font>
    <font>
      <sz val="13"/>
      <color theme="8" tint="-0.499984740745262"/>
      <name val="Calibri"/>
      <family val="2"/>
    </font>
    <font>
      <sz val="18"/>
      <color theme="8" tint="-0.499984740745262"/>
      <name val="Arial"/>
      <family val="2"/>
    </font>
    <font>
      <sz val="14"/>
      <color theme="8" tint="-0.499984740745262"/>
      <name val="Calibri"/>
      <family val="2"/>
    </font>
    <font>
      <sz val="10"/>
      <color theme="8" tint="-0.499984740745262"/>
      <name val="Calibri"/>
      <family val="2"/>
      <scheme val="minor"/>
    </font>
    <font>
      <b/>
      <sz val="12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rgb="FFDCDCDC"/>
      </patternFill>
    </fill>
    <fill>
      <patternFill patternType="solid">
        <fgColor theme="7" tint="0.79998168889431442"/>
        <bgColor rgb="FFDCDC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rgb="FFDCDCDC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DCDCDC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rgb="FFDCDCDC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DCDCDC"/>
      </patternFill>
    </fill>
    <fill>
      <patternFill patternType="solid">
        <fgColor theme="5" tint="0.79998168889431442"/>
        <bgColor rgb="FFDCDC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rgb="FFDCDCD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rgb="FFDCDCDC"/>
      </patternFill>
    </fill>
    <fill>
      <patternFill patternType="solid">
        <fgColor rgb="FF99FFCC"/>
        <bgColor rgb="FFDCDCDC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rgb="FFDCDCDC"/>
      </patternFill>
    </fill>
    <fill>
      <patternFill patternType="solid">
        <fgColor theme="9" tint="0.59999389629810485"/>
        <bgColor rgb="FFDCDCDC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B8CCE4"/>
      </right>
      <top style="thin">
        <color indexed="64"/>
      </top>
      <bottom/>
      <diagonal/>
    </border>
    <border>
      <left style="thin">
        <color rgb="FFB8CCE4"/>
      </left>
      <right style="thin">
        <color rgb="FFB8CCE4"/>
      </right>
      <top style="thin">
        <color indexed="64"/>
      </top>
      <bottom/>
      <diagonal/>
    </border>
    <border>
      <left style="thin">
        <color rgb="FFB8CCE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B8CCE4"/>
      </right>
      <top style="thin">
        <color indexed="64"/>
      </top>
      <bottom/>
      <diagonal/>
    </border>
    <border>
      <left style="thin">
        <color rgb="FFB8CCE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B8CCE4"/>
      </right>
      <top/>
      <bottom style="thin">
        <color indexed="64"/>
      </bottom>
      <diagonal/>
    </border>
    <border>
      <left style="thin">
        <color rgb="FFB8CCE4"/>
      </left>
      <right style="thin">
        <color rgb="FFB8CCE4"/>
      </right>
      <top/>
      <bottom style="thin">
        <color indexed="64"/>
      </bottom>
      <diagonal/>
    </border>
    <border>
      <left style="thin">
        <color rgb="FFB8CCE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B8CCE4"/>
      </right>
      <top/>
      <bottom style="thin">
        <color indexed="64"/>
      </bottom>
      <diagonal/>
    </border>
    <border>
      <left style="thin">
        <color rgb="FFB8CCE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8CCE4"/>
      </right>
      <top/>
      <bottom/>
      <diagonal/>
    </border>
    <border>
      <left style="thin">
        <color rgb="FFB8CCE4"/>
      </left>
      <right/>
      <top/>
      <bottom style="thin">
        <color rgb="FFB8CCE4"/>
      </bottom>
      <diagonal/>
    </border>
    <border>
      <left style="thin">
        <color indexed="64"/>
      </left>
      <right style="thin">
        <color rgb="FFB8CCE4"/>
      </right>
      <top style="thin">
        <color indexed="64"/>
      </top>
      <bottom style="thin">
        <color rgb="FFB8CCE4"/>
      </bottom>
      <diagonal/>
    </border>
    <border>
      <left style="thin">
        <color rgb="FFB8CCE4"/>
      </left>
      <right style="thin">
        <color rgb="FFB8CCE4"/>
      </right>
      <top style="thin">
        <color indexed="64"/>
      </top>
      <bottom style="thin">
        <color rgb="FFB8CCE4"/>
      </bottom>
      <diagonal/>
    </border>
    <border>
      <left style="thin">
        <color rgb="FFB8CCE4"/>
      </left>
      <right style="thin">
        <color indexed="64"/>
      </right>
      <top style="thin">
        <color indexed="64"/>
      </top>
      <bottom style="thin">
        <color rgb="FFB8CCE4"/>
      </bottom>
      <diagonal/>
    </border>
    <border>
      <left style="thin">
        <color rgb="FFB8CCE4"/>
      </left>
      <right/>
      <top style="thin">
        <color rgb="FFB8CCE4"/>
      </top>
      <bottom style="thin">
        <color rgb="FFB8CCE4"/>
      </bottom>
      <diagonal/>
    </border>
    <border>
      <left style="thin">
        <color indexed="6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 style="thin">
        <color indexed="64"/>
      </right>
      <top style="thin">
        <color rgb="FFB8CCE4"/>
      </top>
      <bottom style="thin">
        <color rgb="FFB8CCE4"/>
      </bottom>
      <diagonal/>
    </border>
    <border>
      <left style="thin">
        <color indexed="64"/>
      </left>
      <right style="thin">
        <color rgb="FFB8CCE4"/>
      </right>
      <top/>
      <bottom style="thin">
        <color rgb="FFB8CCE4"/>
      </bottom>
      <diagonal/>
    </border>
    <border>
      <left style="thin">
        <color indexed="64"/>
      </left>
      <right style="thin">
        <color rgb="FFB8CCE4"/>
      </right>
      <top style="thin">
        <color rgb="FFB8CCE4"/>
      </top>
      <bottom style="thin">
        <color indexed="64"/>
      </bottom>
      <diagonal/>
    </border>
    <border>
      <left style="thin">
        <color rgb="FFB8CCE4"/>
      </left>
      <right/>
      <top style="thin">
        <color rgb="FFB8CCE4"/>
      </top>
      <bottom style="thin">
        <color indexed="64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indexed="64"/>
      </bottom>
      <diagonal/>
    </border>
    <border>
      <left style="thin">
        <color rgb="FFB8CCE4"/>
      </left>
      <right style="thin">
        <color indexed="64"/>
      </right>
      <top style="thin">
        <color rgb="FFB8CCE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9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4">
    <xf numFmtId="0" fontId="0" fillId="0" borderId="0" xfId="0"/>
    <xf numFmtId="0" fontId="1" fillId="2" borderId="5" xfId="0" applyNumberFormat="1" applyFont="1" applyFill="1" applyBorder="1" applyAlignment="1">
      <alignment horizontal="center" vertical="top" wrapText="1" readingOrder="1"/>
    </xf>
    <xf numFmtId="4" fontId="0" fillId="0" borderId="0" xfId="0" applyNumberFormat="1"/>
    <xf numFmtId="4" fontId="2" fillId="3" borderId="6" xfId="0" applyNumberFormat="1" applyFont="1" applyFill="1" applyBorder="1" applyAlignment="1">
      <alignment horizontal="right" vertical="center" wrapText="1" readingOrder="1"/>
    </xf>
    <xf numFmtId="4" fontId="2" fillId="4" borderId="6" xfId="0" applyNumberFormat="1" applyFont="1" applyFill="1" applyBorder="1" applyAlignment="1">
      <alignment horizontal="right" vertical="center" wrapText="1" readingOrder="1"/>
    </xf>
    <xf numFmtId="4" fontId="2" fillId="5" borderId="6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wrapText="1"/>
    </xf>
    <xf numFmtId="4" fontId="2" fillId="6" borderId="6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left"/>
    </xf>
    <xf numFmtId="0" fontId="0" fillId="0" borderId="10" xfId="0" applyBorder="1"/>
    <xf numFmtId="3" fontId="0" fillId="0" borderId="11" xfId="0" applyNumberFormat="1" applyBorder="1"/>
    <xf numFmtId="0" fontId="0" fillId="0" borderId="12" xfId="0" applyBorder="1"/>
    <xf numFmtId="3" fontId="0" fillId="0" borderId="13" xfId="0" applyNumberFormat="1" applyBorder="1"/>
    <xf numFmtId="0" fontId="5" fillId="0" borderId="14" xfId="0" applyFont="1" applyBorder="1"/>
    <xf numFmtId="3" fontId="5" fillId="0" borderId="15" xfId="0" applyNumberFormat="1" applyFont="1" applyBorder="1"/>
    <xf numFmtId="0" fontId="5" fillId="0" borderId="10" xfId="0" applyFont="1" applyBorder="1"/>
    <xf numFmtId="3" fontId="5" fillId="0" borderId="16" xfId="0" applyNumberFormat="1" applyFont="1" applyFill="1" applyBorder="1"/>
    <xf numFmtId="0" fontId="5" fillId="0" borderId="12" xfId="0" applyFont="1" applyBorder="1"/>
    <xf numFmtId="3" fontId="5" fillId="0" borderId="13" xfId="0" applyNumberFormat="1" applyFont="1" applyBorder="1"/>
    <xf numFmtId="0" fontId="5" fillId="0" borderId="17" xfId="0" applyFont="1" applyFill="1" applyBorder="1"/>
    <xf numFmtId="9" fontId="5" fillId="0" borderId="18" xfId="1" applyFont="1" applyBorder="1"/>
    <xf numFmtId="4" fontId="2" fillId="5" borderId="0" xfId="0" applyNumberFormat="1" applyFont="1" applyFill="1" applyBorder="1" applyAlignment="1">
      <alignment horizontal="right" vertical="center" wrapText="1" readingOrder="1"/>
    </xf>
    <xf numFmtId="0" fontId="2" fillId="3" borderId="6" xfId="0" applyNumberFormat="1" applyFont="1" applyFill="1" applyBorder="1" applyAlignment="1">
      <alignment horizontal="right" vertical="center" wrapText="1" readingOrder="1"/>
    </xf>
    <xf numFmtId="4" fontId="2" fillId="3" borderId="6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2" fillId="6" borderId="6" xfId="0" applyNumberFormat="1" applyFont="1" applyFill="1" applyBorder="1" applyAlignment="1">
      <alignment horizontal="center" vertical="center" wrapText="1" readingOrder="1"/>
    </xf>
    <xf numFmtId="0" fontId="3" fillId="6" borderId="6" xfId="0" applyFont="1" applyFill="1" applyBorder="1"/>
    <xf numFmtId="0" fontId="2" fillId="8" borderId="1" xfId="0" applyNumberFormat="1" applyFont="1" applyFill="1" applyBorder="1" applyAlignment="1">
      <alignment horizontal="center" vertical="center" wrapText="1" readingOrder="1"/>
    </xf>
    <xf numFmtId="4" fontId="2" fillId="8" borderId="6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6" xfId="0" applyNumberFormat="1" applyFont="1" applyFill="1" applyBorder="1" applyAlignment="1">
      <alignment horizontal="center" vertical="center" wrapText="1" readingOrder="1"/>
    </xf>
    <xf numFmtId="0" fontId="3" fillId="3" borderId="6" xfId="0" applyFont="1" applyFill="1" applyBorder="1"/>
    <xf numFmtId="0" fontId="0" fillId="3" borderId="0" xfId="0" applyFill="1"/>
    <xf numFmtId="49" fontId="2" fillId="6" borderId="1" xfId="0" applyNumberFormat="1" applyFont="1" applyFill="1" applyBorder="1" applyAlignment="1">
      <alignment horizontal="center" vertical="center" wrapText="1" readingOrder="1"/>
    </xf>
    <xf numFmtId="0" fontId="2" fillId="9" borderId="1" xfId="0" applyNumberFormat="1" applyFont="1" applyFill="1" applyBorder="1" applyAlignment="1">
      <alignment horizontal="center" vertical="center" wrapText="1" readingOrder="1"/>
    </xf>
    <xf numFmtId="4" fontId="2" fillId="9" borderId="6" xfId="0" applyNumberFormat="1" applyFont="1" applyFill="1" applyBorder="1" applyAlignment="1">
      <alignment horizontal="right" vertical="center" wrapText="1" readingOrder="1"/>
    </xf>
    <xf numFmtId="0" fontId="2" fillId="10" borderId="1" xfId="0" applyNumberFormat="1" applyFont="1" applyFill="1" applyBorder="1" applyAlignment="1">
      <alignment horizontal="center" vertical="center" wrapText="1" readingOrder="1"/>
    </xf>
    <xf numFmtId="4" fontId="2" fillId="10" borderId="6" xfId="0" applyNumberFormat="1" applyFont="1" applyFill="1" applyBorder="1" applyAlignment="1">
      <alignment horizontal="right" vertical="center" wrapText="1" readingOrder="1"/>
    </xf>
    <xf numFmtId="0" fontId="2" fillId="11" borderId="1" xfId="0" applyNumberFormat="1" applyFont="1" applyFill="1" applyBorder="1" applyAlignment="1">
      <alignment horizontal="center" vertical="center" wrapText="1" readingOrder="1"/>
    </xf>
    <xf numFmtId="4" fontId="2" fillId="11" borderId="6" xfId="0" applyNumberFormat="1" applyFont="1" applyFill="1" applyBorder="1" applyAlignment="1">
      <alignment horizontal="right"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6" borderId="6" xfId="0" applyNumberFormat="1" applyFont="1" applyFill="1" applyBorder="1" applyAlignment="1">
      <alignment horizontal="center" vertical="center" wrapText="1" readingOrder="1"/>
    </xf>
    <xf numFmtId="0" fontId="3" fillId="6" borderId="6" xfId="0" applyFont="1" applyFill="1" applyBorder="1"/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12" borderId="1" xfId="0" applyNumberFormat="1" applyFont="1" applyFill="1" applyBorder="1" applyAlignment="1">
      <alignment horizontal="center" vertical="center" wrapText="1" readingOrder="1"/>
    </xf>
    <xf numFmtId="4" fontId="2" fillId="12" borderId="6" xfId="0" applyNumberFormat="1" applyFont="1" applyFill="1" applyBorder="1" applyAlignment="1">
      <alignment horizontal="right" vertical="center" wrapText="1" readingOrder="1"/>
    </xf>
    <xf numFmtId="4" fontId="8" fillId="13" borderId="6" xfId="0" applyNumberFormat="1" applyFont="1" applyFill="1" applyBorder="1" applyAlignment="1">
      <alignment horizontal="right" vertical="center" wrapText="1" readingOrder="1"/>
    </xf>
    <xf numFmtId="4" fontId="8" fillId="14" borderId="6" xfId="0" applyNumberFormat="1" applyFont="1" applyFill="1" applyBorder="1" applyAlignment="1">
      <alignment horizontal="right" vertical="center" wrapText="1" readingOrder="1"/>
    </xf>
    <xf numFmtId="0" fontId="2" fillId="6" borderId="6" xfId="0" applyNumberFormat="1" applyFont="1" applyFill="1" applyBorder="1" applyAlignment="1">
      <alignment horizontal="center" vertical="center" wrapText="1" readingOrder="1"/>
    </xf>
    <xf numFmtId="0" fontId="3" fillId="6" borderId="6" xfId="0" applyFont="1" applyFill="1" applyBorder="1"/>
    <xf numFmtId="0" fontId="2" fillId="3" borderId="6" xfId="0" applyNumberFormat="1" applyFont="1" applyFill="1" applyBorder="1" applyAlignment="1">
      <alignment horizontal="center" vertical="center" wrapText="1" readingOrder="1"/>
    </xf>
    <xf numFmtId="0" fontId="3" fillId="3" borderId="6" xfId="0" applyFont="1" applyFill="1" applyBorder="1"/>
    <xf numFmtId="0" fontId="1" fillId="2" borderId="3" xfId="0" applyNumberFormat="1" applyFont="1" applyFill="1" applyBorder="1" applyAlignment="1">
      <alignment horizontal="center" vertical="top" wrapText="1" readingOrder="1"/>
    </xf>
    <xf numFmtId="0" fontId="2" fillId="3" borderId="6" xfId="0" applyNumberFormat="1" applyFont="1" applyFill="1" applyBorder="1" applyAlignment="1">
      <alignment horizontal="center" vertical="center" wrapText="1" readingOrder="1"/>
    </xf>
    <xf numFmtId="0" fontId="3" fillId="3" borderId="6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2" fillId="15" borderId="6" xfId="0" applyNumberFormat="1" applyFont="1" applyFill="1" applyBorder="1" applyAlignment="1">
      <alignment horizontal="center" vertical="center" wrapText="1" readingOrder="1"/>
    </xf>
    <xf numFmtId="0" fontId="0" fillId="16" borderId="6" xfId="0" applyFill="1" applyBorder="1"/>
    <xf numFmtId="4" fontId="0" fillId="16" borderId="6" xfId="0" applyNumberForma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2" fillId="17" borderId="1" xfId="0" applyNumberFormat="1" applyFont="1" applyFill="1" applyBorder="1" applyAlignment="1">
      <alignment horizontal="center" vertical="center" wrapText="1" readingOrder="1"/>
    </xf>
    <xf numFmtId="4" fontId="2" fillId="17" borderId="6" xfId="0" applyNumberFormat="1" applyFont="1" applyFill="1" applyBorder="1" applyAlignment="1">
      <alignment horizontal="right" vertical="center" wrapText="1" readingOrder="1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1" fillId="2" borderId="5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vertical="center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8" borderId="6" xfId="0" applyNumberFormat="1" applyFont="1" applyFill="1" applyBorder="1" applyAlignment="1">
      <alignment horizontal="center" vertical="center" wrapText="1" readingOrder="1"/>
    </xf>
    <xf numFmtId="0" fontId="2" fillId="11" borderId="1" xfId="0" applyNumberFormat="1" applyFont="1" applyFill="1" applyBorder="1" applyAlignment="1">
      <alignment horizontal="center" vertical="center" wrapText="1" readingOrder="1"/>
    </xf>
    <xf numFmtId="4" fontId="2" fillId="3" borderId="0" xfId="0" applyNumberFormat="1" applyFont="1" applyFill="1" applyBorder="1" applyAlignment="1">
      <alignment horizontal="right" vertical="center" wrapText="1" readingOrder="1"/>
    </xf>
    <xf numFmtId="0" fontId="2" fillId="8" borderId="6" xfId="0" applyNumberFormat="1" applyFont="1" applyFill="1" applyBorder="1" applyAlignment="1">
      <alignment horizontal="left" vertical="center" wrapText="1" readingOrder="1"/>
    </xf>
    <xf numFmtId="0" fontId="0" fillId="0" borderId="0" xfId="0"/>
    <xf numFmtId="0" fontId="1" fillId="2" borderId="5" xfId="0" applyNumberFormat="1" applyFont="1" applyFill="1" applyBorder="1" applyAlignment="1">
      <alignment horizontal="center" vertical="top" wrapText="1" readingOrder="1"/>
    </xf>
    <xf numFmtId="4" fontId="2" fillId="3" borderId="6" xfId="0" applyNumberFormat="1" applyFont="1" applyFill="1" applyBorder="1" applyAlignment="1">
      <alignment horizontal="right" vertical="center" wrapText="1" readingOrder="1"/>
    </xf>
    <xf numFmtId="0" fontId="2" fillId="3" borderId="6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1" fillId="2" borderId="3" xfId="0" applyNumberFormat="1" applyFont="1" applyFill="1" applyBorder="1" applyAlignment="1">
      <alignment horizontal="center" vertical="top" wrapText="1" readingOrder="1"/>
    </xf>
    <xf numFmtId="4" fontId="2" fillId="8" borderId="6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6" xfId="0" applyFont="1" applyFill="1" applyBorder="1"/>
    <xf numFmtId="4" fontId="2" fillId="10" borderId="6" xfId="0" applyNumberFormat="1" applyFont="1" applyFill="1" applyBorder="1" applyAlignment="1">
      <alignment horizontal="right"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0" fillId="16" borderId="6" xfId="0" applyFill="1" applyBorder="1"/>
    <xf numFmtId="4" fontId="0" fillId="16" borderId="6" xfId="0" applyNumberForma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10" fillId="18" borderId="1" xfId="0" applyNumberFormat="1" applyFont="1" applyFill="1" applyBorder="1" applyAlignment="1">
      <alignment horizontal="center" vertical="center" wrapText="1" readingOrder="1"/>
    </xf>
    <xf numFmtId="4" fontId="10" fillId="18" borderId="6" xfId="0" applyNumberFormat="1" applyFont="1" applyFill="1" applyBorder="1" applyAlignment="1">
      <alignment horizontal="right" vertical="center" wrapText="1" readingOrder="1"/>
    </xf>
    <xf numFmtId="0" fontId="2" fillId="8" borderId="6" xfId="0" applyNumberFormat="1" applyFont="1" applyFill="1" applyBorder="1" applyAlignment="1">
      <alignment horizontal="center" vertical="center" wrapText="1" readingOrder="1"/>
    </xf>
    <xf numFmtId="49" fontId="2" fillId="10" borderId="1" xfId="0" applyNumberFormat="1" applyFont="1" applyFill="1" applyBorder="1" applyAlignment="1">
      <alignment horizontal="center" vertical="center" wrapText="1" readingOrder="1"/>
    </xf>
    <xf numFmtId="49" fontId="2" fillId="8" borderId="1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/>
    <xf numFmtId="49" fontId="2" fillId="3" borderId="6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left" vertical="center" wrapText="1" readingOrder="1"/>
    </xf>
    <xf numFmtId="0" fontId="2" fillId="3" borderId="7" xfId="0" applyNumberFormat="1" applyFont="1" applyFill="1" applyBorder="1" applyAlignment="1">
      <alignment horizontal="left" vertical="center" wrapText="1" readingOrder="1"/>
    </xf>
    <xf numFmtId="0" fontId="5" fillId="16" borderId="6" xfId="0" applyFont="1" applyFill="1" applyBorder="1"/>
    <xf numFmtId="4" fontId="5" fillId="16" borderId="6" xfId="0" applyNumberFormat="1" applyFont="1" applyFill="1" applyBorder="1" applyAlignment="1">
      <alignment vertical="center"/>
    </xf>
    <xf numFmtId="0" fontId="2" fillId="8" borderId="6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readingOrder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readingOrder="1"/>
    </xf>
    <xf numFmtId="0" fontId="0" fillId="0" borderId="0" xfId="0" applyAlignment="1">
      <alignment horizontal="left" readingOrder="1"/>
    </xf>
    <xf numFmtId="0" fontId="5" fillId="0" borderId="6" xfId="0" applyFont="1" applyBorder="1" applyAlignment="1">
      <alignment horizontal="center"/>
    </xf>
    <xf numFmtId="3" fontId="17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justify" vertical="justify" wrapText="1"/>
    </xf>
    <xf numFmtId="0" fontId="0" fillId="0" borderId="6" xfId="0" applyBorder="1" applyAlignment="1">
      <alignment wrapText="1"/>
    </xf>
    <xf numFmtId="3" fontId="17" fillId="0" borderId="6" xfId="0" applyNumberFormat="1" applyFont="1" applyBorder="1"/>
    <xf numFmtId="0" fontId="0" fillId="0" borderId="6" xfId="0" applyBorder="1"/>
    <xf numFmtId="0" fontId="17" fillId="0" borderId="0" xfId="0" applyFont="1" applyAlignment="1">
      <alignment horizontal="center" readingOrder="1"/>
    </xf>
    <xf numFmtId="4" fontId="17" fillId="0" borderId="0" xfId="0" applyNumberFormat="1" applyFont="1"/>
    <xf numFmtId="0" fontId="18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20" fillId="0" borderId="0" xfId="0" quotePrefix="1" applyFont="1" applyAlignment="1">
      <alignment horizontal="left"/>
    </xf>
    <xf numFmtId="0" fontId="21" fillId="0" borderId="0" xfId="0" applyFont="1"/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readingOrder="1"/>
    </xf>
    <xf numFmtId="0" fontId="26" fillId="19" borderId="24" xfId="0" applyFont="1" applyFill="1" applyBorder="1" applyAlignment="1">
      <alignment horizontal="center" vertical="center" wrapText="1" readingOrder="1"/>
    </xf>
    <xf numFmtId="0" fontId="26" fillId="19" borderId="27" xfId="0" applyFont="1" applyFill="1" applyBorder="1" applyAlignment="1">
      <alignment horizontal="center" vertical="center" wrapText="1" readingOrder="1"/>
    </xf>
    <xf numFmtId="0" fontId="26" fillId="19" borderId="30" xfId="0" applyFont="1" applyFill="1" applyBorder="1" applyAlignment="1">
      <alignment horizontal="center" vertical="center" wrapText="1" readingOrder="1"/>
    </xf>
    <xf numFmtId="0" fontId="26" fillId="19" borderId="33" xfId="0" applyFont="1" applyFill="1" applyBorder="1" applyAlignment="1">
      <alignment horizontal="center" vertical="center" wrapText="1" readingOrder="1"/>
    </xf>
    <xf numFmtId="0" fontId="27" fillId="0" borderId="35" xfId="0" applyFont="1" applyBorder="1" applyAlignment="1">
      <alignment horizontal="left" vertical="center" wrapText="1" readingOrder="1"/>
    </xf>
    <xf numFmtId="167" fontId="28" fillId="0" borderId="36" xfId="2" applyNumberFormat="1" applyFont="1" applyBorder="1" applyAlignment="1">
      <alignment vertical="center" wrapText="1"/>
    </xf>
    <xf numFmtId="167" fontId="28" fillId="0" borderId="37" xfId="2" applyNumberFormat="1" applyFont="1" applyBorder="1" applyAlignment="1">
      <alignment vertical="center" wrapText="1"/>
    </xf>
    <xf numFmtId="9" fontId="29" fillId="0" borderId="37" xfId="1" applyFont="1" applyBorder="1" applyAlignment="1">
      <alignment horizontal="right" vertical="center" wrapText="1" readingOrder="1"/>
    </xf>
    <xf numFmtId="9" fontId="29" fillId="0" borderId="38" xfId="1" applyFont="1" applyBorder="1" applyAlignment="1">
      <alignment horizontal="right" vertical="center" wrapText="1" readingOrder="1"/>
    </xf>
    <xf numFmtId="0" fontId="27" fillId="0" borderId="39" xfId="0" applyFont="1" applyBorder="1" applyAlignment="1">
      <alignment horizontal="left" vertical="center" wrapText="1" readingOrder="1"/>
    </xf>
    <xf numFmtId="167" fontId="28" fillId="0" borderId="40" xfId="2" applyNumberFormat="1" applyFont="1" applyBorder="1" applyAlignment="1">
      <alignment vertical="center" wrapText="1"/>
    </xf>
    <xf numFmtId="167" fontId="28" fillId="0" borderId="41" xfId="2" applyNumberFormat="1" applyFont="1" applyBorder="1" applyAlignment="1">
      <alignment vertical="center" wrapText="1"/>
    </xf>
    <xf numFmtId="167" fontId="28" fillId="0" borderId="41" xfId="2" applyNumberFormat="1" applyFont="1" applyBorder="1" applyAlignment="1">
      <alignment horizontal="left" vertical="center" wrapText="1" readingOrder="1"/>
    </xf>
    <xf numFmtId="9" fontId="29" fillId="0" borderId="41" xfId="1" applyFont="1" applyBorder="1" applyAlignment="1">
      <alignment horizontal="right" vertical="center" wrapText="1" readingOrder="1"/>
    </xf>
    <xf numFmtId="9" fontId="29" fillId="0" borderId="42" xfId="1" applyFont="1" applyBorder="1" applyAlignment="1">
      <alignment horizontal="right" vertical="center" wrapText="1" readingOrder="1"/>
    </xf>
    <xf numFmtId="0" fontId="22" fillId="0" borderId="39" xfId="0" quotePrefix="1" applyFont="1" applyBorder="1" applyAlignment="1">
      <alignment horizontal="left" vertical="center" wrapText="1" readingOrder="1"/>
    </xf>
    <xf numFmtId="0" fontId="30" fillId="0" borderId="40" xfId="0" applyFont="1" applyBorder="1" applyAlignment="1">
      <alignment vertical="center" wrapText="1"/>
    </xf>
    <xf numFmtId="167" fontId="31" fillId="0" borderId="41" xfId="2" applyNumberFormat="1" applyFont="1" applyBorder="1" applyAlignment="1">
      <alignment horizontal="left" vertical="center" wrapText="1" readingOrder="1"/>
    </xf>
    <xf numFmtId="0" fontId="30" fillId="0" borderId="44" xfId="0" applyFont="1" applyBorder="1" applyAlignment="1">
      <alignment vertical="center" wrapText="1"/>
    </xf>
    <xf numFmtId="0" fontId="27" fillId="0" borderId="45" xfId="0" applyFont="1" applyBorder="1" applyAlignment="1">
      <alignment horizontal="left" vertical="center" wrapText="1" readingOrder="1"/>
    </xf>
    <xf numFmtId="167" fontId="28" fillId="0" borderId="44" xfId="2" applyNumberFormat="1" applyFont="1" applyBorder="1" applyAlignment="1">
      <alignment vertical="center" wrapText="1"/>
    </xf>
    <xf numFmtId="167" fontId="28" fillId="0" borderId="46" xfId="2" applyNumberFormat="1" applyFont="1" applyBorder="1" applyAlignment="1">
      <alignment vertical="center" wrapText="1"/>
    </xf>
    <xf numFmtId="9" fontId="29" fillId="0" borderId="46" xfId="1" applyFont="1" applyBorder="1" applyAlignment="1">
      <alignment horizontal="right" vertical="center" wrapText="1" readingOrder="1"/>
    </xf>
    <xf numFmtId="9" fontId="29" fillId="0" borderId="47" xfId="1" applyFont="1" applyBorder="1" applyAlignment="1">
      <alignment horizontal="right" vertical="center" wrapText="1" readingOrder="1"/>
    </xf>
    <xf numFmtId="0" fontId="32" fillId="0" borderId="0" xfId="0" quotePrefix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0" fontId="1" fillId="2" borderId="48" xfId="0" applyNumberFormat="1" applyFont="1" applyFill="1" applyBorder="1" applyAlignment="1">
      <alignment horizontal="center" vertical="top" wrapText="1" readingOrder="1"/>
    </xf>
    <xf numFmtId="4" fontId="10" fillId="18" borderId="1" xfId="0" applyNumberFormat="1" applyFont="1" applyFill="1" applyBorder="1" applyAlignment="1">
      <alignment horizontal="right" vertical="center" wrapText="1" readingOrder="1"/>
    </xf>
    <xf numFmtId="4" fontId="2" fillId="10" borderId="1" xfId="0" applyNumberFormat="1" applyFont="1" applyFill="1" applyBorder="1" applyAlignment="1">
      <alignment horizontal="right" vertical="center" wrapText="1" readingOrder="1"/>
    </xf>
    <xf numFmtId="4" fontId="2" fillId="8" borderId="1" xfId="0" applyNumberFormat="1" applyFont="1" applyFill="1" applyBorder="1" applyAlignment="1">
      <alignment horizontal="right" vertical="center" wrapText="1" readingOrder="1"/>
    </xf>
    <xf numFmtId="4" fontId="2" fillId="6" borderId="1" xfId="0" applyNumberFormat="1" applyFont="1" applyFill="1" applyBorder="1" applyAlignment="1">
      <alignment horizontal="right" vertical="center" wrapText="1" readingOrder="1"/>
    </xf>
    <xf numFmtId="4" fontId="2" fillId="11" borderId="1" xfId="0" applyNumberFormat="1" applyFont="1" applyFill="1" applyBorder="1" applyAlignment="1">
      <alignment horizontal="right" vertical="center" wrapText="1" readingOrder="1"/>
    </xf>
    <xf numFmtId="4" fontId="2" fillId="3" borderId="1" xfId="0" applyNumberFormat="1" applyFont="1" applyFill="1" applyBorder="1" applyAlignment="1">
      <alignment horizontal="right" vertical="center" wrapText="1" readingOrder="1"/>
    </xf>
    <xf numFmtId="0" fontId="2" fillId="15" borderId="7" xfId="0" applyNumberFormat="1" applyFont="1" applyFill="1" applyBorder="1" applyAlignment="1">
      <alignment horizontal="center" vertical="center" wrapText="1" readingOrder="1"/>
    </xf>
    <xf numFmtId="0" fontId="2" fillId="8" borderId="7" xfId="0" applyNumberFormat="1" applyFont="1" applyFill="1" applyBorder="1" applyAlignment="1">
      <alignment horizontal="center" vertical="center" wrapText="1" readingOrder="1"/>
    </xf>
    <xf numFmtId="0" fontId="2" fillId="11" borderId="22" xfId="0" applyNumberFormat="1" applyFont="1" applyFill="1" applyBorder="1" applyAlignment="1">
      <alignment horizontal="center" vertical="center" wrapText="1" readingOrder="1"/>
    </xf>
    <xf numFmtId="0" fontId="0" fillId="3" borderId="6" xfId="0" applyFill="1" applyBorder="1"/>
    <xf numFmtId="4" fontId="10" fillId="22" borderId="6" xfId="0" applyNumberFormat="1" applyFont="1" applyFill="1" applyBorder="1" applyAlignment="1">
      <alignment horizontal="right" vertical="center" wrapText="1" readingOrder="1"/>
    </xf>
    <xf numFmtId="4" fontId="2" fillId="22" borderId="6" xfId="0" applyNumberFormat="1" applyFont="1" applyFill="1" applyBorder="1" applyAlignment="1">
      <alignment horizontal="right" vertical="center" wrapText="1" readingOrder="1"/>
    </xf>
    <xf numFmtId="4" fontId="10" fillId="23" borderId="6" xfId="0" applyNumberFormat="1" applyFont="1" applyFill="1" applyBorder="1" applyAlignment="1">
      <alignment horizontal="right" vertical="center" wrapText="1" readingOrder="1"/>
    </xf>
    <xf numFmtId="4" fontId="2" fillId="23" borderId="6" xfId="0" applyNumberFormat="1" applyFont="1" applyFill="1" applyBorder="1" applyAlignment="1">
      <alignment horizontal="right" vertical="center" wrapText="1" readingOrder="1"/>
    </xf>
    <xf numFmtId="4" fontId="34" fillId="22" borderId="6" xfId="0" applyNumberFormat="1" applyFont="1" applyFill="1" applyBorder="1" applyAlignment="1">
      <alignment horizontal="right" vertical="center" wrapText="1" readingOrder="1"/>
    </xf>
    <xf numFmtId="4" fontId="34" fillId="22" borderId="7" xfId="0" applyNumberFormat="1" applyFont="1" applyFill="1" applyBorder="1" applyAlignment="1">
      <alignment horizontal="right" vertical="center" wrapText="1" readingOrder="1"/>
    </xf>
    <xf numFmtId="0" fontId="1" fillId="20" borderId="6" xfId="0" applyNumberFormat="1" applyFont="1" applyFill="1" applyBorder="1" applyAlignment="1">
      <alignment horizontal="center" vertical="center" wrapText="1" readingOrder="1"/>
    </xf>
    <xf numFmtId="0" fontId="1" fillId="21" borderId="6" xfId="0" applyNumberFormat="1" applyFont="1" applyFill="1" applyBorder="1" applyAlignment="1">
      <alignment horizontal="center" vertical="center" wrapText="1" readingOrder="1"/>
    </xf>
    <xf numFmtId="4" fontId="10" fillId="25" borderId="6" xfId="0" applyNumberFormat="1" applyFont="1" applyFill="1" applyBorder="1" applyAlignment="1">
      <alignment horizontal="right" vertical="center" wrapText="1" readingOrder="1"/>
    </xf>
    <xf numFmtId="4" fontId="2" fillId="25" borderId="6" xfId="0" applyNumberFormat="1" applyFont="1" applyFill="1" applyBorder="1" applyAlignment="1">
      <alignment horizontal="right" vertical="center" wrapText="1" readingOrder="1"/>
    </xf>
    <xf numFmtId="4" fontId="34" fillId="25" borderId="6" xfId="0" applyNumberFormat="1" applyFont="1" applyFill="1" applyBorder="1" applyAlignment="1">
      <alignment horizontal="right" vertical="center" wrapText="1" readingOrder="1"/>
    </xf>
    <xf numFmtId="4" fontId="10" fillId="27" borderId="6" xfId="0" applyNumberFormat="1" applyFont="1" applyFill="1" applyBorder="1" applyAlignment="1">
      <alignment horizontal="right" vertical="center" wrapText="1" readingOrder="1"/>
    </xf>
    <xf numFmtId="4" fontId="2" fillId="27" borderId="6" xfId="0" applyNumberFormat="1" applyFont="1" applyFill="1" applyBorder="1" applyAlignment="1">
      <alignment horizontal="right" vertical="center" wrapText="1" readingOrder="1"/>
    </xf>
    <xf numFmtId="4" fontId="10" fillId="29" borderId="6" xfId="0" applyNumberFormat="1" applyFont="1" applyFill="1" applyBorder="1" applyAlignment="1">
      <alignment horizontal="right" vertical="center" wrapText="1" readingOrder="1"/>
    </xf>
    <xf numFmtId="4" fontId="2" fillId="29" borderId="6" xfId="0" applyNumberFormat="1" applyFont="1" applyFill="1" applyBorder="1" applyAlignment="1">
      <alignment horizontal="right" vertical="center" wrapText="1" readingOrder="1"/>
    </xf>
    <xf numFmtId="0" fontId="1" fillId="24" borderId="6" xfId="0" applyNumberFormat="1" applyFont="1" applyFill="1" applyBorder="1" applyAlignment="1">
      <alignment horizontal="center" vertical="center" wrapText="1" readingOrder="1"/>
    </xf>
    <xf numFmtId="0" fontId="1" fillId="28" borderId="6" xfId="0" applyNumberFormat="1" applyFont="1" applyFill="1" applyBorder="1" applyAlignment="1">
      <alignment horizontal="center" vertical="center" wrapText="1" readingOrder="1"/>
    </xf>
    <xf numFmtId="0" fontId="1" fillId="26" borderId="6" xfId="0" applyNumberFormat="1" applyFont="1" applyFill="1" applyBorder="1" applyAlignment="1">
      <alignment horizontal="center" vertical="center" wrapText="1" readingOrder="1"/>
    </xf>
    <xf numFmtId="4" fontId="34" fillId="27" borderId="6" xfId="0" applyNumberFormat="1" applyFont="1" applyFill="1" applyBorder="1" applyAlignment="1">
      <alignment horizontal="right" vertical="center" wrapText="1" readingOrder="1"/>
    </xf>
    <xf numFmtId="0" fontId="0" fillId="30" borderId="6" xfId="0" applyFill="1" applyBorder="1"/>
    <xf numFmtId="0" fontId="1" fillId="31" borderId="6" xfId="0" applyNumberFormat="1" applyFont="1" applyFill="1" applyBorder="1" applyAlignment="1">
      <alignment horizontal="center" vertical="center" wrapText="1" readingOrder="1"/>
    </xf>
    <xf numFmtId="4" fontId="10" fillId="11" borderId="6" xfId="0" applyNumberFormat="1" applyFont="1" applyFill="1" applyBorder="1" applyAlignment="1">
      <alignment horizontal="right" vertical="center" wrapText="1" readingOrder="1"/>
    </xf>
    <xf numFmtId="0" fontId="1" fillId="5" borderId="6" xfId="0" applyNumberFormat="1" applyFont="1" applyFill="1" applyBorder="1" applyAlignment="1">
      <alignment horizontal="center" vertical="center" wrapText="1" readingOrder="1"/>
    </xf>
    <xf numFmtId="4" fontId="10" fillId="5" borderId="6" xfId="0" applyNumberFormat="1" applyFont="1" applyFill="1" applyBorder="1" applyAlignment="1">
      <alignment horizontal="right" vertical="center" wrapText="1" readingOrder="1"/>
    </xf>
    <xf numFmtId="0" fontId="1" fillId="32" borderId="6" xfId="0" applyNumberFormat="1" applyFont="1" applyFill="1" applyBorder="1" applyAlignment="1">
      <alignment horizontal="center" vertical="center" wrapText="1" readingOrder="1"/>
    </xf>
    <xf numFmtId="4" fontId="10" fillId="16" borderId="6" xfId="0" applyNumberFormat="1" applyFont="1" applyFill="1" applyBorder="1" applyAlignment="1">
      <alignment horizontal="right" vertical="center" wrapText="1" readingOrder="1"/>
    </xf>
    <xf numFmtId="4" fontId="2" fillId="16" borderId="6" xfId="0" applyNumberFormat="1" applyFont="1" applyFill="1" applyBorder="1" applyAlignment="1">
      <alignment horizontal="right" vertical="center" wrapText="1" readingOrder="1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49" fontId="2" fillId="11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2" fillId="11" borderId="1" xfId="0" applyNumberFormat="1" applyFont="1" applyFill="1" applyBorder="1" applyAlignment="1">
      <alignment horizontal="center" vertical="center" wrapText="1" readingOrder="1"/>
    </xf>
    <xf numFmtId="49" fontId="2" fillId="11" borderId="4" xfId="0" applyNumberFormat="1" applyFont="1" applyFill="1" applyBorder="1" applyAlignment="1">
      <alignment horizontal="center" vertical="center" wrapText="1" readingOrder="1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35" fillId="23" borderId="0" xfId="0" applyFont="1" applyFill="1"/>
    <xf numFmtId="0" fontId="35" fillId="3" borderId="0" xfId="0" applyFont="1" applyFill="1"/>
    <xf numFmtId="0" fontId="1" fillId="34" borderId="6" xfId="0" applyNumberFormat="1" applyFont="1" applyFill="1" applyBorder="1" applyAlignment="1">
      <alignment horizontal="center" vertical="center" wrapText="1" readingOrder="1"/>
    </xf>
    <xf numFmtId="4" fontId="10" fillId="35" borderId="6" xfId="0" applyNumberFormat="1" applyFont="1" applyFill="1" applyBorder="1" applyAlignment="1">
      <alignment horizontal="right" vertical="center" wrapText="1" readingOrder="1"/>
    </xf>
    <xf numFmtId="4" fontId="2" fillId="35" borderId="6" xfId="0" applyNumberFormat="1" applyFont="1" applyFill="1" applyBorder="1" applyAlignment="1">
      <alignment horizontal="right" vertical="center" wrapText="1" readingOrder="1"/>
    </xf>
    <xf numFmtId="0" fontId="1" fillId="36" borderId="6" xfId="0" applyNumberFormat="1" applyFont="1" applyFill="1" applyBorder="1" applyAlignment="1">
      <alignment horizontal="center" vertical="center" wrapText="1" readingOrder="1"/>
    </xf>
    <xf numFmtId="4" fontId="10" fillId="9" borderId="6" xfId="0" applyNumberFormat="1" applyFont="1" applyFill="1" applyBorder="1" applyAlignment="1">
      <alignment horizontal="right" vertical="center" wrapText="1" readingOrder="1"/>
    </xf>
    <xf numFmtId="0" fontId="1" fillId="37" borderId="6" xfId="0" applyNumberFormat="1" applyFont="1" applyFill="1" applyBorder="1" applyAlignment="1">
      <alignment horizontal="center" vertical="center" wrapText="1" readingOrder="1"/>
    </xf>
    <xf numFmtId="4" fontId="10" fillId="38" borderId="6" xfId="0" applyNumberFormat="1" applyFont="1" applyFill="1" applyBorder="1" applyAlignment="1">
      <alignment horizontal="right" vertical="center" wrapText="1" readingOrder="1"/>
    </xf>
    <xf numFmtId="4" fontId="2" fillId="38" borderId="6" xfId="0" applyNumberFormat="1" applyFont="1" applyFill="1" applyBorder="1" applyAlignment="1">
      <alignment horizontal="right" vertical="center" wrapText="1" readingOrder="1"/>
    </xf>
    <xf numFmtId="0" fontId="1" fillId="39" borderId="6" xfId="0" applyNumberFormat="1" applyFont="1" applyFill="1" applyBorder="1" applyAlignment="1">
      <alignment horizontal="center" vertical="center" wrapText="1" readingOrder="1"/>
    </xf>
    <xf numFmtId="4" fontId="10" fillId="10" borderId="6" xfId="0" applyNumberFormat="1" applyFont="1" applyFill="1" applyBorder="1" applyAlignment="1">
      <alignment horizontal="right" vertical="center" wrapText="1" readingOrder="1"/>
    </xf>
    <xf numFmtId="4" fontId="2" fillId="33" borderId="6" xfId="0" applyNumberFormat="1" applyFont="1" applyFill="1" applyBorder="1" applyAlignment="1">
      <alignment horizontal="right" vertical="center" wrapText="1" readingOrder="1"/>
    </xf>
    <xf numFmtId="0" fontId="1" fillId="40" borderId="6" xfId="0" applyNumberFormat="1" applyFont="1" applyFill="1" applyBorder="1" applyAlignment="1">
      <alignment horizontal="center" vertical="center" wrapText="1" readingOrder="1"/>
    </xf>
    <xf numFmtId="4" fontId="10" fillId="13" borderId="6" xfId="0" applyNumberFormat="1" applyFont="1" applyFill="1" applyBorder="1" applyAlignment="1">
      <alignment horizontal="right" vertical="center" wrapText="1" readingOrder="1"/>
    </xf>
    <xf numFmtId="4" fontId="2" fillId="13" borderId="6" xfId="0" applyNumberFormat="1" applyFont="1" applyFill="1" applyBorder="1" applyAlignment="1">
      <alignment horizontal="right" vertical="center" wrapText="1" readingOrder="1"/>
    </xf>
    <xf numFmtId="49" fontId="2" fillId="17" borderId="1" xfId="0" applyNumberFormat="1" applyFont="1" applyFill="1" applyBorder="1" applyAlignment="1">
      <alignment horizontal="center" vertical="center" wrapText="1" readingOrder="1"/>
    </xf>
    <xf numFmtId="4" fontId="2" fillId="17" borderId="1" xfId="0" applyNumberFormat="1" applyFont="1" applyFill="1" applyBorder="1" applyAlignment="1">
      <alignment horizontal="right" vertical="center" wrapText="1" readingOrder="1"/>
    </xf>
    <xf numFmtId="0" fontId="2" fillId="11" borderId="4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left" vertical="center" wrapText="1" readingOrder="1"/>
    </xf>
    <xf numFmtId="49" fontId="2" fillId="6" borderId="6" xfId="0" applyNumberFormat="1" applyFont="1" applyFill="1" applyBorder="1" applyAlignment="1">
      <alignment vertical="center" wrapText="1" readingOrder="1"/>
    </xf>
    <xf numFmtId="49" fontId="2" fillId="17" borderId="6" xfId="0" applyNumberFormat="1" applyFont="1" applyFill="1" applyBorder="1" applyAlignment="1">
      <alignment horizontal="center" vertical="center" wrapText="1" readingOrder="1"/>
    </xf>
    <xf numFmtId="49" fontId="2" fillId="17" borderId="4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11" borderId="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left" vertical="center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vertical="center" readingOrder="1"/>
    </xf>
    <xf numFmtId="0" fontId="3" fillId="11" borderId="7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4" fontId="2" fillId="11" borderId="7" xfId="0" applyNumberFormat="1" applyFont="1" applyFill="1" applyBorder="1" applyAlignment="1">
      <alignment horizontal="center" vertical="center" wrapText="1" readingOrder="1"/>
    </xf>
    <xf numFmtId="0" fontId="2" fillId="11" borderId="4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left" vertical="center" wrapText="1" readingOrder="1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2" fillId="11" borderId="4" xfId="0" applyNumberFormat="1" applyFont="1" applyFill="1" applyBorder="1" applyAlignment="1">
      <alignment vertical="center" wrapText="1" readingOrder="1"/>
    </xf>
    <xf numFmtId="0" fontId="2" fillId="11" borderId="7" xfId="0" applyNumberFormat="1" applyFont="1" applyFill="1" applyBorder="1" applyAlignment="1">
      <alignment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2" fillId="8" borderId="6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2" fillId="11" borderId="4" xfId="0" applyNumberFormat="1" applyFont="1" applyFill="1" applyBorder="1" applyAlignment="1">
      <alignment vertical="center" wrapText="1" readingOrder="1"/>
    </xf>
    <xf numFmtId="0" fontId="2" fillId="11" borderId="7" xfId="0" applyNumberFormat="1" applyFont="1" applyFill="1" applyBorder="1" applyAlignment="1">
      <alignment vertical="center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0" fontId="10" fillId="18" borderId="6" xfId="0" applyNumberFormat="1" applyFont="1" applyFill="1" applyBorder="1" applyAlignment="1">
      <alignment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4" fontId="34" fillId="11" borderId="1" xfId="0" applyNumberFormat="1" applyFont="1" applyFill="1" applyBorder="1" applyAlignment="1">
      <alignment horizontal="right" vertical="center" wrapText="1" readingOrder="1"/>
    </xf>
    <xf numFmtId="4" fontId="34" fillId="35" borderId="6" xfId="0" applyNumberFormat="1" applyFont="1" applyFill="1" applyBorder="1" applyAlignment="1">
      <alignment horizontal="right" vertical="center" wrapText="1" readingOrder="1"/>
    </xf>
    <xf numFmtId="4" fontId="3" fillId="11" borderId="1" xfId="0" applyNumberFormat="1" applyFont="1" applyFill="1" applyBorder="1" applyAlignment="1">
      <alignment horizontal="right" vertical="center" wrapText="1" readingOrder="1"/>
    </xf>
    <xf numFmtId="4" fontId="3" fillId="25" borderId="6" xfId="0" applyNumberFormat="1" applyFont="1" applyFill="1" applyBorder="1" applyAlignment="1">
      <alignment horizontal="right" vertical="center" wrapText="1" readingOrder="1"/>
    </xf>
    <xf numFmtId="4" fontId="3" fillId="13" borderId="6" xfId="0" applyNumberFormat="1" applyFont="1" applyFill="1" applyBorder="1" applyAlignment="1">
      <alignment horizontal="right" vertical="center" wrapText="1" readingOrder="1"/>
    </xf>
    <xf numFmtId="0" fontId="3" fillId="11" borderId="7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4" fontId="3" fillId="23" borderId="6" xfId="0" applyNumberFormat="1" applyFont="1" applyFill="1" applyBorder="1" applyAlignment="1">
      <alignment horizontal="right" vertical="center" wrapText="1" readingOrder="1"/>
    </xf>
    <xf numFmtId="4" fontId="3" fillId="22" borderId="6" xfId="0" applyNumberFormat="1" applyFont="1" applyFill="1" applyBorder="1" applyAlignment="1">
      <alignment horizontal="right" vertical="center" wrapText="1" readingOrder="1"/>
    </xf>
    <xf numFmtId="4" fontId="3" fillId="29" borderId="6" xfId="0" applyNumberFormat="1" applyFont="1" applyFill="1" applyBorder="1" applyAlignment="1">
      <alignment horizontal="right" vertical="center" wrapText="1" readingOrder="1"/>
    </xf>
    <xf numFmtId="4" fontId="3" fillId="27" borderId="6" xfId="0" applyNumberFormat="1" applyFont="1" applyFill="1" applyBorder="1" applyAlignment="1">
      <alignment horizontal="right" vertical="center" wrapText="1" readingOrder="1"/>
    </xf>
    <xf numFmtId="4" fontId="3" fillId="11" borderId="6" xfId="0" applyNumberFormat="1" applyFont="1" applyFill="1" applyBorder="1" applyAlignment="1">
      <alignment horizontal="right" vertical="center" wrapText="1" readingOrder="1"/>
    </xf>
    <xf numFmtId="4" fontId="3" fillId="5" borderId="6" xfId="0" applyNumberFormat="1" applyFont="1" applyFill="1" applyBorder="1" applyAlignment="1">
      <alignment horizontal="right" vertical="center" wrapText="1" readingOrder="1"/>
    </xf>
    <xf numFmtId="4" fontId="3" fillId="16" borderId="6" xfId="0" applyNumberFormat="1" applyFont="1" applyFill="1" applyBorder="1" applyAlignment="1">
      <alignment horizontal="right" vertical="center" wrapText="1" readingOrder="1"/>
    </xf>
    <xf numFmtId="4" fontId="3" fillId="9" borderId="6" xfId="0" applyNumberFormat="1" applyFont="1" applyFill="1" applyBorder="1" applyAlignment="1">
      <alignment horizontal="right" vertical="center" wrapText="1" readingOrder="1"/>
    </xf>
    <xf numFmtId="4" fontId="36" fillId="41" borderId="0" xfId="0" applyNumberFormat="1" applyFont="1" applyFill="1"/>
    <xf numFmtId="0" fontId="36" fillId="41" borderId="0" xfId="0" applyFont="1" applyFill="1"/>
    <xf numFmtId="49" fontId="2" fillId="10" borderId="6" xfId="0" applyNumberFormat="1" applyFont="1" applyFill="1" applyBorder="1" applyAlignment="1">
      <alignment vertical="center" wrapText="1" readingOrder="1"/>
    </xf>
    <xf numFmtId="49" fontId="3" fillId="10" borderId="6" xfId="0" applyNumberFormat="1" applyFont="1" applyFill="1" applyBorder="1" applyAlignment="1">
      <alignment vertical="center" readingOrder="1"/>
    </xf>
    <xf numFmtId="49" fontId="2" fillId="8" borderId="6" xfId="0" applyNumberFormat="1" applyFont="1" applyFill="1" applyBorder="1" applyAlignment="1">
      <alignment vertical="center" wrapText="1" readingOrder="1"/>
    </xf>
    <xf numFmtId="49" fontId="3" fillId="8" borderId="6" xfId="0" applyNumberFormat="1" applyFont="1" applyFill="1" applyBorder="1" applyAlignment="1">
      <alignment vertical="center"/>
    </xf>
    <xf numFmtId="49" fontId="3" fillId="10" borderId="6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 wrapText="1" readingOrder="1"/>
    </xf>
    <xf numFmtId="49" fontId="3" fillId="3" borderId="6" xfId="0" applyNumberFormat="1" applyFont="1" applyFill="1" applyBorder="1" applyAlignment="1">
      <alignment vertical="center"/>
    </xf>
    <xf numFmtId="0" fontId="10" fillId="18" borderId="6" xfId="0" applyFont="1" applyFill="1" applyBorder="1" applyAlignment="1">
      <alignment vertical="center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1" fillId="2" borderId="6" xfId="0" applyNumberFormat="1" applyFont="1" applyFill="1" applyBorder="1" applyAlignment="1">
      <alignment horizontal="center" vertical="top" wrapText="1" readingOrder="1"/>
    </xf>
    <xf numFmtId="0" fontId="2" fillId="11" borderId="7" xfId="0" applyNumberFormat="1" applyFont="1" applyFill="1" applyBorder="1" applyAlignment="1">
      <alignment horizontal="left" vertical="center" wrapText="1" readingOrder="1"/>
    </xf>
    <xf numFmtId="0" fontId="3" fillId="11" borderId="7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1" fillId="2" borderId="6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4" fontId="3" fillId="33" borderId="6" xfId="0" applyNumberFormat="1" applyFont="1" applyFill="1" applyBorder="1" applyAlignment="1">
      <alignment horizontal="right" vertical="center" wrapText="1" readingOrder="1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left" vertical="center" wrapText="1" readingOrder="1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0" fontId="2" fillId="11" borderId="49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4" fontId="2" fillId="42" borderId="6" xfId="0" applyNumberFormat="1" applyFont="1" applyFill="1" applyBorder="1" applyAlignment="1">
      <alignment horizontal="right" vertical="center" wrapText="1" readingOrder="1"/>
    </xf>
    <xf numFmtId="4" fontId="0" fillId="42" borderId="6" xfId="0" applyNumberFormat="1" applyFill="1" applyBorder="1" applyAlignment="1">
      <alignment vertical="center"/>
    </xf>
    <xf numFmtId="4" fontId="0" fillId="33" borderId="6" xfId="0" applyNumberFormat="1" applyFill="1" applyBorder="1" applyAlignment="1">
      <alignment vertical="center"/>
    </xf>
    <xf numFmtId="4" fontId="0" fillId="17" borderId="6" xfId="0" applyNumberFormat="1" applyFill="1" applyBorder="1" applyAlignment="1">
      <alignment vertical="center"/>
    </xf>
    <xf numFmtId="4" fontId="0" fillId="10" borderId="6" xfId="0" applyNumberFormat="1" applyFill="1" applyBorder="1" applyAlignment="1">
      <alignment vertical="center"/>
    </xf>
    <xf numFmtId="0" fontId="37" fillId="11" borderId="7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horizontal="center" readingOrder="1"/>
    </xf>
    <xf numFmtId="0" fontId="0" fillId="3" borderId="0" xfId="0" applyFill="1" applyAlignment="1">
      <alignment horizontal="center" readingOrder="1"/>
    </xf>
    <xf numFmtId="4" fontId="2" fillId="11" borderId="50" xfId="0" applyNumberFormat="1" applyFont="1" applyFill="1" applyBorder="1" applyAlignment="1">
      <alignment horizontal="right" vertical="center" wrapText="1" readingOrder="1"/>
    </xf>
    <xf numFmtId="0" fontId="1" fillId="2" borderId="0" xfId="0" applyNumberFormat="1" applyFont="1" applyFill="1" applyBorder="1" applyAlignment="1">
      <alignment horizontal="center" vertical="center" wrapText="1" readingOrder="1"/>
    </xf>
    <xf numFmtId="164" fontId="1" fillId="2" borderId="0" xfId="6" applyFont="1" applyFill="1" applyBorder="1" applyAlignment="1">
      <alignment horizontal="center" vertical="center" wrapText="1" readingOrder="1"/>
    </xf>
    <xf numFmtId="164" fontId="0" fillId="0" borderId="0" xfId="6" applyFont="1"/>
    <xf numFmtId="4" fontId="10" fillId="18" borderId="0" xfId="0" applyNumberFormat="1" applyFont="1" applyFill="1" applyBorder="1" applyAlignment="1">
      <alignment horizontal="right" vertical="center" wrapText="1" readingOrder="1"/>
    </xf>
    <xf numFmtId="4" fontId="2" fillId="10" borderId="0" xfId="0" applyNumberFormat="1" applyFont="1" applyFill="1" applyBorder="1" applyAlignment="1">
      <alignment horizontal="right" vertical="center" wrapText="1" readingOrder="1"/>
    </xf>
    <xf numFmtId="4" fontId="2" fillId="8" borderId="0" xfId="0" applyNumberFormat="1" applyFont="1" applyFill="1" applyBorder="1" applyAlignment="1">
      <alignment horizontal="right" vertical="center" wrapText="1" readingOrder="1"/>
    </xf>
    <xf numFmtId="4" fontId="2" fillId="6" borderId="0" xfId="0" applyNumberFormat="1" applyFont="1" applyFill="1" applyBorder="1" applyAlignment="1">
      <alignment horizontal="right" vertical="center" wrapText="1" readingOrder="1"/>
    </xf>
    <xf numFmtId="4" fontId="2" fillId="11" borderId="0" xfId="0" applyNumberFormat="1" applyFont="1" applyFill="1" applyBorder="1" applyAlignment="1">
      <alignment horizontal="right" vertical="center" wrapText="1" readingOrder="1"/>
    </xf>
    <xf numFmtId="4" fontId="2" fillId="42" borderId="0" xfId="0" applyNumberFormat="1" applyFont="1" applyFill="1" applyBorder="1" applyAlignment="1">
      <alignment horizontal="right" vertical="center" wrapText="1" readingOrder="1"/>
    </xf>
    <xf numFmtId="4" fontId="2" fillId="33" borderId="0" xfId="0" applyNumberFormat="1" applyFont="1" applyFill="1" applyBorder="1" applyAlignment="1">
      <alignment horizontal="right" vertical="center" wrapText="1" readingOrder="1"/>
    </xf>
    <xf numFmtId="4" fontId="3" fillId="33" borderId="0" xfId="0" applyNumberFormat="1" applyFont="1" applyFill="1" applyBorder="1" applyAlignment="1">
      <alignment horizontal="right" vertical="center" wrapText="1" readingOrder="1"/>
    </xf>
    <xf numFmtId="4" fontId="2" fillId="17" borderId="0" xfId="0" applyNumberFormat="1" applyFont="1" applyFill="1" applyBorder="1" applyAlignment="1">
      <alignment horizontal="right" vertical="center" wrapText="1" readingOrder="1"/>
    </xf>
    <xf numFmtId="4" fontId="3" fillId="11" borderId="0" xfId="0" applyNumberFormat="1" applyFont="1" applyFill="1" applyBorder="1" applyAlignment="1">
      <alignment horizontal="right" vertical="center" wrapText="1" readingOrder="1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49" fontId="2" fillId="3" borderId="4" xfId="0" applyNumberFormat="1" applyFont="1" applyFill="1" applyBorder="1" applyAlignment="1">
      <alignment horizontal="center" vertical="center" wrapText="1" readingOrder="1"/>
    </xf>
    <xf numFmtId="4" fontId="3" fillId="3" borderId="6" xfId="0" applyNumberFormat="1" applyFont="1" applyFill="1" applyBorder="1" applyAlignment="1">
      <alignment horizontal="right" vertical="center" wrapText="1" readingOrder="1"/>
    </xf>
    <xf numFmtId="0" fontId="2" fillId="16" borderId="6" xfId="0" applyNumberFormat="1" applyFont="1" applyFill="1" applyBorder="1" applyAlignment="1">
      <alignment horizontal="left" vertical="center" wrapText="1" readingOrder="1"/>
    </xf>
    <xf numFmtId="49" fontId="2" fillId="10" borderId="6" xfId="0" applyNumberFormat="1" applyFont="1" applyFill="1" applyBorder="1" applyAlignment="1">
      <alignment horizontal="center" vertical="center" wrapText="1" readingOrder="1"/>
    </xf>
    <xf numFmtId="49" fontId="3" fillId="10" borderId="6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left" vertical="center" wrapText="1" readingOrder="1"/>
    </xf>
    <xf numFmtId="0" fontId="2" fillId="10" borderId="4" xfId="0" applyNumberFormat="1" applyFont="1" applyFill="1" applyBorder="1" applyAlignment="1">
      <alignment horizontal="left" vertical="center" wrapText="1" readingOrder="1"/>
    </xf>
    <xf numFmtId="0" fontId="2" fillId="10" borderId="7" xfId="0" applyNumberFormat="1" applyFont="1" applyFill="1" applyBorder="1" applyAlignment="1">
      <alignment horizontal="left" vertical="center" wrapText="1" readingOrder="1"/>
    </xf>
    <xf numFmtId="49" fontId="2" fillId="3" borderId="6" xfId="0" applyNumberFormat="1" applyFont="1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 readingOrder="1"/>
    </xf>
    <xf numFmtId="0" fontId="2" fillId="3" borderId="4" xfId="0" applyNumberFormat="1" applyFont="1" applyFill="1" applyBorder="1" applyAlignment="1">
      <alignment horizontal="left" vertical="center" wrapText="1" readingOrder="1"/>
    </xf>
    <xf numFmtId="0" fontId="2" fillId="3" borderId="7" xfId="0" applyNumberFormat="1" applyFont="1" applyFill="1" applyBorder="1" applyAlignment="1">
      <alignment horizontal="left" vertical="center" wrapText="1" readingOrder="1"/>
    </xf>
    <xf numFmtId="0" fontId="10" fillId="18" borderId="1" xfId="0" applyNumberFormat="1" applyFont="1" applyFill="1" applyBorder="1" applyAlignment="1">
      <alignment horizontal="left" vertical="center" wrapText="1" readingOrder="1"/>
    </xf>
    <xf numFmtId="0" fontId="10" fillId="18" borderId="4" xfId="0" applyNumberFormat="1" applyFont="1" applyFill="1" applyBorder="1" applyAlignment="1">
      <alignment horizontal="left" vertical="center" wrapText="1" readingOrder="1"/>
    </xf>
    <xf numFmtId="0" fontId="10" fillId="18" borderId="7" xfId="0" applyNumberFormat="1" applyFont="1" applyFill="1" applyBorder="1" applyAlignment="1">
      <alignment horizontal="left" vertical="center" wrapText="1" readingOrder="1"/>
    </xf>
    <xf numFmtId="0" fontId="10" fillId="18" borderId="6" xfId="0" applyNumberFormat="1" applyFont="1" applyFill="1" applyBorder="1" applyAlignment="1">
      <alignment horizontal="center" vertical="center" wrapText="1" readingOrder="1"/>
    </xf>
    <xf numFmtId="0" fontId="10" fillId="18" borderId="6" xfId="0" applyFont="1" applyFill="1" applyBorder="1" applyAlignment="1">
      <alignment horizontal="center" vertical="center"/>
    </xf>
    <xf numFmtId="0" fontId="8" fillId="16" borderId="6" xfId="0" applyNumberFormat="1" applyFont="1" applyFill="1" applyBorder="1" applyAlignment="1">
      <alignment horizontal="left" vertical="center" wrapText="1" readingOrder="1"/>
    </xf>
    <xf numFmtId="0" fontId="2" fillId="17" borderId="1" xfId="0" applyNumberFormat="1" applyFont="1" applyFill="1" applyBorder="1" applyAlignment="1">
      <alignment horizontal="left" vertical="center" wrapText="1" readingOrder="1"/>
    </xf>
    <xf numFmtId="0" fontId="2" fillId="17" borderId="4" xfId="0" applyNumberFormat="1" applyFont="1" applyFill="1" applyBorder="1" applyAlignment="1">
      <alignment horizontal="left" vertical="center" wrapText="1" readingOrder="1"/>
    </xf>
    <xf numFmtId="0" fontId="2" fillId="17" borderId="7" xfId="0" applyNumberFormat="1" applyFont="1" applyFill="1" applyBorder="1" applyAlignment="1">
      <alignment horizontal="left" vertical="center" wrapText="1" readingOrder="1"/>
    </xf>
    <xf numFmtId="0" fontId="2" fillId="11" borderId="1" xfId="0" applyNumberFormat="1" applyFont="1" applyFill="1" applyBorder="1" applyAlignment="1">
      <alignment horizontal="left" vertical="center" wrapText="1" readingOrder="1"/>
    </xf>
    <xf numFmtId="0" fontId="2" fillId="11" borderId="4" xfId="0" applyNumberFormat="1" applyFont="1" applyFill="1" applyBorder="1" applyAlignment="1">
      <alignment horizontal="left" vertical="center" wrapText="1" readingOrder="1"/>
    </xf>
    <xf numFmtId="0" fontId="2" fillId="11" borderId="7" xfId="0" applyNumberFormat="1" applyFont="1" applyFill="1" applyBorder="1" applyAlignment="1">
      <alignment horizontal="left" vertical="center" wrapText="1" readingOrder="1"/>
    </xf>
    <xf numFmtId="0" fontId="2" fillId="6" borderId="1" xfId="0" applyNumberFormat="1" applyFont="1" applyFill="1" applyBorder="1" applyAlignment="1">
      <alignment horizontal="left" vertical="center" wrapText="1" readingOrder="1"/>
    </xf>
    <xf numFmtId="0" fontId="2" fillId="6" borderId="4" xfId="0" applyNumberFormat="1" applyFont="1" applyFill="1" applyBorder="1" applyAlignment="1">
      <alignment horizontal="left" vertical="center" wrapText="1" readingOrder="1"/>
    </xf>
    <xf numFmtId="0" fontId="2" fillId="6" borderId="7" xfId="0" applyNumberFormat="1" applyFont="1" applyFill="1" applyBorder="1" applyAlignment="1">
      <alignment horizontal="left" vertical="center" wrapText="1" readingOrder="1"/>
    </xf>
    <xf numFmtId="49" fontId="2" fillId="6" borderId="6" xfId="0" applyNumberFormat="1" applyFont="1" applyFill="1" applyBorder="1" applyAlignment="1">
      <alignment horizontal="center" vertical="center" wrapText="1" readingOrder="1"/>
    </xf>
    <xf numFmtId="49" fontId="3" fillId="6" borderId="6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left" vertical="center" wrapText="1" readingOrder="1"/>
    </xf>
    <xf numFmtId="0" fontId="6" fillId="6" borderId="4" xfId="0" applyNumberFormat="1" applyFont="1" applyFill="1" applyBorder="1" applyAlignment="1">
      <alignment horizontal="left" vertical="center" wrapText="1" readingOrder="1"/>
    </xf>
    <xf numFmtId="0" fontId="6" fillId="6" borderId="7" xfId="0" applyNumberFormat="1" applyFont="1" applyFill="1" applyBorder="1" applyAlignment="1">
      <alignment horizontal="left" vertical="center" wrapText="1" readingOrder="1"/>
    </xf>
    <xf numFmtId="49" fontId="2" fillId="8" borderId="6" xfId="0" applyNumberFormat="1" applyFont="1" applyFill="1" applyBorder="1" applyAlignment="1">
      <alignment horizontal="center" vertical="center" wrapText="1" readingOrder="1"/>
    </xf>
    <xf numFmtId="49" fontId="3" fillId="8" borderId="6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left" vertical="center" wrapText="1" readingOrder="1"/>
    </xf>
    <xf numFmtId="0" fontId="2" fillId="8" borderId="4" xfId="0" applyNumberFormat="1" applyFont="1" applyFill="1" applyBorder="1" applyAlignment="1">
      <alignment horizontal="left" vertical="center" wrapText="1" readingOrder="1"/>
    </xf>
    <xf numFmtId="0" fontId="2" fillId="8" borderId="7" xfId="0" applyNumberFormat="1" applyFont="1" applyFill="1" applyBorder="1" applyAlignment="1">
      <alignment horizontal="left" vertical="center" wrapText="1" readingOrder="1"/>
    </xf>
    <xf numFmtId="0" fontId="1" fillId="2" borderId="3" xfId="0" applyNumberFormat="1" applyFont="1" applyFill="1" applyBorder="1" applyAlignment="1">
      <alignment horizontal="center" vertical="top" wrapText="1" readingOrder="1"/>
    </xf>
    <xf numFmtId="0" fontId="1" fillId="2" borderId="4" xfId="0" applyNumberFormat="1" applyFont="1" applyFill="1" applyBorder="1" applyAlignment="1">
      <alignment horizontal="center" vertical="top" wrapText="1" readingOrder="1"/>
    </xf>
    <xf numFmtId="0" fontId="1" fillId="2" borderId="2" xfId="0" applyNumberFormat="1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/>
    </xf>
    <xf numFmtId="0" fontId="27" fillId="0" borderId="34" xfId="0" applyFont="1" applyBorder="1" applyAlignment="1">
      <alignment horizontal="center" vertical="center" wrapText="1" readingOrder="1"/>
    </xf>
    <xf numFmtId="0" fontId="27" fillId="0" borderId="43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left" wrapText="1" readingOrder="1"/>
    </xf>
    <xf numFmtId="0" fontId="25" fillId="19" borderId="20" xfId="0" applyFont="1" applyFill="1" applyBorder="1" applyAlignment="1">
      <alignment horizontal="center" vertical="center" wrapText="1" readingOrder="1"/>
    </xf>
    <xf numFmtId="0" fontId="25" fillId="19" borderId="21" xfId="0" applyFont="1" applyFill="1" applyBorder="1" applyAlignment="1">
      <alignment horizontal="center" vertical="center" wrapText="1" readingOrder="1"/>
    </xf>
    <xf numFmtId="0" fontId="25" fillId="19" borderId="22" xfId="0" applyFont="1" applyFill="1" applyBorder="1" applyAlignment="1">
      <alignment horizontal="center" vertical="center" wrapText="1" readingOrder="1"/>
    </xf>
    <xf numFmtId="0" fontId="25" fillId="19" borderId="23" xfId="0" applyFont="1" applyFill="1" applyBorder="1" applyAlignment="1">
      <alignment horizontal="center" vertical="center" wrapText="1" readingOrder="1"/>
    </xf>
    <xf numFmtId="0" fontId="25" fillId="19" borderId="28" xfId="0" applyFont="1" applyFill="1" applyBorder="1" applyAlignment="1">
      <alignment horizontal="center" vertical="center" wrapText="1" readingOrder="1"/>
    </xf>
    <xf numFmtId="0" fontId="25" fillId="19" borderId="29" xfId="0" applyFont="1" applyFill="1" applyBorder="1" applyAlignment="1">
      <alignment horizontal="center" vertical="center" wrapText="1" readingOrder="1"/>
    </xf>
    <xf numFmtId="0" fontId="25" fillId="19" borderId="24" xfId="0" quotePrefix="1" applyFont="1" applyFill="1" applyBorder="1" applyAlignment="1">
      <alignment horizontal="center" vertical="center" wrapText="1" readingOrder="1"/>
    </xf>
    <xf numFmtId="0" fontId="25" fillId="19" borderId="30" xfId="0" applyFont="1" applyFill="1" applyBorder="1" applyAlignment="1">
      <alignment horizontal="center" vertical="center" wrapText="1" readingOrder="1"/>
    </xf>
    <xf numFmtId="0" fontId="25" fillId="19" borderId="25" xfId="0" quotePrefix="1" applyFont="1" applyFill="1" applyBorder="1" applyAlignment="1">
      <alignment horizontal="center" vertical="center" wrapText="1" readingOrder="1"/>
    </xf>
    <xf numFmtId="0" fontId="25" fillId="19" borderId="31" xfId="0" applyFont="1" applyFill="1" applyBorder="1" applyAlignment="1">
      <alignment horizontal="center" vertical="center" wrapText="1" readingOrder="1"/>
    </xf>
    <xf numFmtId="0" fontId="25" fillId="19" borderId="26" xfId="0" applyFont="1" applyFill="1" applyBorder="1" applyAlignment="1">
      <alignment horizontal="center" vertical="center" wrapText="1" readingOrder="1"/>
    </xf>
    <xf numFmtId="0" fontId="25" fillId="19" borderId="32" xfId="0" applyFont="1" applyFill="1" applyBorder="1" applyAlignment="1">
      <alignment horizontal="center" vertical="center" wrapText="1" readingOrder="1"/>
    </xf>
    <xf numFmtId="0" fontId="25" fillId="19" borderId="24" xfId="0" applyFont="1" applyFill="1" applyBorder="1" applyAlignment="1">
      <alignment horizontal="center" vertical="center" wrapText="1" readingOrder="1"/>
    </xf>
    <xf numFmtId="0" fontId="34" fillId="11" borderId="1" xfId="0" applyNumberFormat="1" applyFont="1" applyFill="1" applyBorder="1" applyAlignment="1">
      <alignment horizontal="left" vertical="center" wrapText="1" readingOrder="1"/>
    </xf>
    <xf numFmtId="0" fontId="34" fillId="11" borderId="4" xfId="0" applyNumberFormat="1" applyFont="1" applyFill="1" applyBorder="1" applyAlignment="1">
      <alignment horizontal="left" vertical="center" wrapText="1" readingOrder="1"/>
    </xf>
    <xf numFmtId="0" fontId="34" fillId="11" borderId="7" xfId="0" applyNumberFormat="1" applyFont="1" applyFill="1" applyBorder="1" applyAlignment="1">
      <alignment horizontal="left" vertical="center" wrapText="1" readingOrder="1"/>
    </xf>
    <xf numFmtId="0" fontId="3" fillId="11" borderId="1" xfId="0" applyNumberFormat="1" applyFont="1" applyFill="1" applyBorder="1" applyAlignment="1">
      <alignment horizontal="left" vertical="center" wrapText="1" readingOrder="1"/>
    </xf>
    <xf numFmtId="0" fontId="3" fillId="11" borderId="4" xfId="0" applyNumberFormat="1" applyFont="1" applyFill="1" applyBorder="1" applyAlignment="1">
      <alignment horizontal="left" vertical="center" wrapText="1" readingOrder="1"/>
    </xf>
    <xf numFmtId="0" fontId="3" fillId="11" borderId="7" xfId="0" applyNumberFormat="1" applyFont="1" applyFill="1" applyBorder="1" applyAlignment="1">
      <alignment horizontal="left" vertical="center" wrapText="1" readingOrder="1"/>
    </xf>
    <xf numFmtId="168" fontId="33" fillId="0" borderId="0" xfId="5" applyNumberFormat="1" applyFont="1" applyBorder="1" applyAlignment="1">
      <alignment horizontal="center" vertical="center"/>
    </xf>
    <xf numFmtId="168" fontId="33" fillId="0" borderId="0" xfId="5" applyNumberFormat="1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3" fillId="3" borderId="4" xfId="0" applyNumberFormat="1" applyFont="1" applyFill="1" applyBorder="1" applyAlignment="1">
      <alignment horizontal="left" vertical="center" wrapText="1" readingOrder="1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2" fillId="9" borderId="6" xfId="0" applyNumberFormat="1" applyFont="1" applyFill="1" applyBorder="1" applyAlignment="1">
      <alignment horizontal="center" vertical="center" wrapText="1" readingOrder="1"/>
    </xf>
    <xf numFmtId="0" fontId="3" fillId="9" borderId="6" xfId="0" applyFont="1" applyFill="1" applyBorder="1"/>
    <xf numFmtId="0" fontId="2" fillId="9" borderId="6" xfId="0" applyNumberFormat="1" applyFont="1" applyFill="1" applyBorder="1" applyAlignment="1">
      <alignment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2" fillId="10" borderId="6" xfId="0" applyNumberFormat="1" applyFont="1" applyFill="1" applyBorder="1" applyAlignment="1">
      <alignment horizontal="center" vertical="center" wrapText="1" readingOrder="1"/>
    </xf>
    <xf numFmtId="0" fontId="3" fillId="10" borderId="6" xfId="0" applyFont="1" applyFill="1" applyBorder="1"/>
    <xf numFmtId="0" fontId="2" fillId="10" borderId="6" xfId="0" applyNumberFormat="1" applyFont="1" applyFill="1" applyBorder="1" applyAlignment="1">
      <alignment vertical="center" wrapText="1" readingOrder="1"/>
    </xf>
    <xf numFmtId="0" fontId="2" fillId="8" borderId="6" xfId="0" applyNumberFormat="1" applyFont="1" applyFill="1" applyBorder="1" applyAlignment="1">
      <alignment horizontal="center" vertical="center" wrapText="1" readingOrder="1"/>
    </xf>
    <xf numFmtId="0" fontId="3" fillId="8" borderId="6" xfId="0" applyFont="1" applyFill="1" applyBorder="1"/>
    <xf numFmtId="0" fontId="2" fillId="8" borderId="6" xfId="0" applyNumberFormat="1" applyFont="1" applyFill="1" applyBorder="1" applyAlignment="1">
      <alignment vertical="center" wrapText="1" readingOrder="1"/>
    </xf>
    <xf numFmtId="0" fontId="2" fillId="12" borderId="6" xfId="0" applyNumberFormat="1" applyFont="1" applyFill="1" applyBorder="1" applyAlignment="1">
      <alignment vertical="center" wrapText="1" readingOrder="1"/>
    </xf>
    <xf numFmtId="0" fontId="3" fillId="12" borderId="6" xfId="0" applyFont="1" applyFill="1" applyBorder="1"/>
    <xf numFmtId="0" fontId="2" fillId="6" borderId="6" xfId="0" applyNumberFormat="1" applyFont="1" applyFill="1" applyBorder="1" applyAlignment="1">
      <alignment horizontal="center" vertical="center" wrapText="1" readingOrder="1"/>
    </xf>
    <xf numFmtId="0" fontId="3" fillId="6" borderId="6" xfId="0" applyFont="1" applyFill="1" applyBorder="1"/>
    <xf numFmtId="0" fontId="2" fillId="6" borderId="6" xfId="0" applyNumberFormat="1" applyFont="1" applyFill="1" applyBorder="1" applyAlignment="1">
      <alignment vertical="center" wrapText="1" readingOrder="1"/>
    </xf>
    <xf numFmtId="0" fontId="2" fillId="11" borderId="6" xfId="0" applyNumberFormat="1" applyFont="1" applyFill="1" applyBorder="1" applyAlignment="1">
      <alignment horizontal="center" vertical="center" wrapText="1" readingOrder="1"/>
    </xf>
    <xf numFmtId="0" fontId="3" fillId="11" borderId="6" xfId="0" applyFont="1" applyFill="1" applyBorder="1"/>
    <xf numFmtId="0" fontId="2" fillId="12" borderId="6" xfId="0" applyNumberFormat="1" applyFont="1" applyFill="1" applyBorder="1" applyAlignment="1">
      <alignment horizontal="center" vertical="center" wrapText="1" readingOrder="1"/>
    </xf>
    <xf numFmtId="0" fontId="2" fillId="11" borderId="6" xfId="0" applyNumberFormat="1" applyFont="1" applyFill="1" applyBorder="1" applyAlignment="1">
      <alignment vertical="center" wrapText="1" readingOrder="1"/>
    </xf>
    <xf numFmtId="0" fontId="2" fillId="3" borderId="6" xfId="0" applyNumberFormat="1" applyFont="1" applyFill="1" applyBorder="1" applyAlignment="1">
      <alignment horizontal="center" vertical="center" wrapText="1" readingOrder="1"/>
    </xf>
    <xf numFmtId="0" fontId="3" fillId="3" borderId="6" xfId="0" applyFont="1" applyFill="1" applyBorder="1"/>
    <xf numFmtId="0" fontId="2" fillId="11" borderId="1" xfId="0" applyNumberFormat="1" applyFont="1" applyFill="1" applyBorder="1" applyAlignment="1">
      <alignment horizontal="center" vertical="center" wrapText="1" readingOrder="1"/>
    </xf>
    <xf numFmtId="0" fontId="2" fillId="11" borderId="7" xfId="0" applyNumberFormat="1" applyFont="1" applyFill="1" applyBorder="1" applyAlignment="1">
      <alignment horizontal="center" vertical="center" wrapText="1" readingOrder="1"/>
    </xf>
    <xf numFmtId="0" fontId="2" fillId="3" borderId="6" xfId="0" applyNumberFormat="1" applyFont="1" applyFill="1" applyBorder="1" applyAlignment="1">
      <alignment vertical="center" wrapText="1" readingOrder="1"/>
    </xf>
    <xf numFmtId="0" fontId="6" fillId="6" borderId="6" xfId="0" applyNumberFormat="1" applyFont="1" applyFill="1" applyBorder="1" applyAlignment="1">
      <alignment vertical="top" wrapText="1" readingOrder="1"/>
    </xf>
    <xf numFmtId="0" fontId="7" fillId="6" borderId="6" xfId="0" applyFont="1" applyFill="1" applyBorder="1"/>
    <xf numFmtId="0" fontId="2" fillId="11" borderId="4" xfId="0" applyNumberFormat="1" applyFont="1" applyFill="1" applyBorder="1" applyAlignment="1">
      <alignment horizontal="center" vertical="center" wrapText="1" readingOrder="1"/>
    </xf>
    <xf numFmtId="0" fontId="8" fillId="13" borderId="6" xfId="0" applyNumberFormat="1" applyFont="1" applyFill="1" applyBorder="1" applyAlignment="1">
      <alignment vertical="center" wrapText="1" readingOrder="1"/>
    </xf>
    <xf numFmtId="0" fontId="9" fillId="13" borderId="6" xfId="0" applyFont="1" applyFill="1" applyBorder="1"/>
    <xf numFmtId="0" fontId="2" fillId="11" borderId="1" xfId="0" applyNumberFormat="1" applyFont="1" applyFill="1" applyBorder="1" applyAlignment="1">
      <alignment vertical="center" wrapText="1" readingOrder="1"/>
    </xf>
    <xf numFmtId="0" fontId="2" fillId="11" borderId="4" xfId="0" applyNumberFormat="1" applyFont="1" applyFill="1" applyBorder="1" applyAlignment="1">
      <alignment vertical="center" wrapText="1" readingOrder="1"/>
    </xf>
    <xf numFmtId="0" fontId="2" fillId="11" borderId="7" xfId="0" applyNumberFormat="1" applyFont="1" applyFill="1" applyBorder="1" applyAlignment="1">
      <alignment vertical="center" wrapText="1" readingOrder="1"/>
    </xf>
    <xf numFmtId="0" fontId="2" fillId="17" borderId="6" xfId="0" applyNumberFormat="1" applyFont="1" applyFill="1" applyBorder="1" applyAlignment="1">
      <alignment horizontal="center" vertical="center" wrapText="1" readingOrder="1"/>
    </xf>
    <xf numFmtId="0" fontId="3" fillId="17" borderId="6" xfId="0" applyFont="1" applyFill="1" applyBorder="1"/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vertical="center" wrapText="1" readingOrder="1"/>
    </xf>
    <xf numFmtId="0" fontId="2" fillId="3" borderId="4" xfId="0" applyNumberFormat="1" applyFont="1" applyFill="1" applyBorder="1" applyAlignment="1">
      <alignment vertical="center" wrapText="1" readingOrder="1"/>
    </xf>
    <xf numFmtId="0" fontId="2" fillId="3" borderId="7" xfId="0" applyNumberFormat="1" applyFont="1" applyFill="1" applyBorder="1" applyAlignment="1">
      <alignment vertical="center" wrapText="1" readingOrder="1"/>
    </xf>
    <xf numFmtId="0" fontId="2" fillId="17" borderId="6" xfId="0" applyNumberFormat="1" applyFont="1" applyFill="1" applyBorder="1" applyAlignment="1">
      <alignment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6" fillId="3" borderId="6" xfId="0" applyNumberFormat="1" applyFont="1" applyFill="1" applyBorder="1" applyAlignment="1">
      <alignment vertical="top" wrapText="1" readingOrder="1"/>
    </xf>
    <xf numFmtId="0" fontId="7" fillId="3" borderId="6" xfId="0" applyFont="1" applyFill="1" applyBorder="1"/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49" fontId="3" fillId="10" borderId="6" xfId="0" applyNumberFormat="1" applyFont="1" applyFill="1" applyBorder="1"/>
    <xf numFmtId="49" fontId="3" fillId="3" borderId="6" xfId="0" applyNumberFormat="1" applyFont="1" applyFill="1" applyBorder="1"/>
    <xf numFmtId="0" fontId="10" fillId="18" borderId="6" xfId="0" applyFont="1" applyFill="1" applyBorder="1"/>
    <xf numFmtId="0" fontId="10" fillId="18" borderId="6" xfId="0" applyNumberFormat="1" applyFont="1" applyFill="1" applyBorder="1" applyAlignment="1">
      <alignment vertical="center" wrapText="1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49" fontId="2" fillId="3" borderId="7" xfId="0" applyNumberFormat="1" applyFont="1" applyFill="1" applyBorder="1" applyAlignment="1">
      <alignment horizontal="center" vertical="center" wrapText="1" readingOrder="1"/>
    </xf>
    <xf numFmtId="49" fontId="2" fillId="3" borderId="4" xfId="0" applyNumberFormat="1" applyFont="1" applyFill="1" applyBorder="1" applyAlignment="1">
      <alignment horizontal="center" vertical="center" wrapText="1" readingOrder="1"/>
    </xf>
    <xf numFmtId="49" fontId="3" fillId="8" borderId="6" xfId="0" applyNumberFormat="1" applyFont="1" applyFill="1" applyBorder="1"/>
  </cellXfs>
  <cellStyles count="7">
    <cellStyle name="Excel Built-in Normal" xfId="3"/>
    <cellStyle name="Millares" xfId="2" builtinId="3"/>
    <cellStyle name="Millares 2" xfId="5"/>
    <cellStyle name="Moneda" xfId="6" builtinId="4"/>
    <cellStyle name="Moneda 2" xf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FF"/>
      <color rgb="FFCCFFFF"/>
      <color rgb="FFFFCCFF"/>
      <color rgb="FFFFFF99"/>
      <color rgb="FFCCFF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-ymartinez\AUD-FIN\03%20-%20PRESUPUESTO\2019\04%20-%20ANTEPROYECTO%202019%20-%202023\PRESENTACION%20MGMP%202020-2023%20DNP%20-%20MHCP%20V_Final%20INVERSI&#211;N%20rev%20jhonny%20may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Presupuestales"/>
      <sheetName val="Productos Acuerdo de Paz"/>
      <sheetName val="1. Principales Metas"/>
      <sheetName val="2. Ingresos"/>
      <sheetName val="2.1 Ingresos supuestos"/>
      <sheetName val="2.2 Tendencia Ingresos"/>
      <sheetName val="3. MGMP Sector"/>
      <sheetName val="3. Vig. Futuras"/>
      <sheetName val="3.1 V.F. Gráfica"/>
      <sheetName val="4. MGMP FTO. Sector"/>
      <sheetName val="4.1 MGMP FTO. Entidad"/>
      <sheetName val="4.2 MGMP FTO. Entidad"/>
      <sheetName val="5. Inversión"/>
      <sheetName val="5.1 Inversión Prog."/>
      <sheetName val="5.2 Inversión Prog."/>
      <sheetName val="6. P. T. Posconflicto Funcion."/>
      <sheetName val="6. P. T. Posconflicto Inv."/>
      <sheetName val="6. P. T. Desplazados Func"/>
      <sheetName val="6. P. T. Desplazados Inv"/>
      <sheetName val="6. P. T. Víctimas Func"/>
      <sheetName val="6. P. T. Víctimas Inv"/>
      <sheetName val="6. P. T. Indígenas Func"/>
      <sheetName val="6. P. T. Indígenas Inv"/>
      <sheetName val="6. P. T. Negritudes Func"/>
      <sheetName val="6. P. T. Negritudes Inv"/>
      <sheetName val="6. P. T. Mujer Func"/>
      <sheetName val="6. P. T. Mujer Inv"/>
    </sheetNames>
    <sheetDataSet>
      <sheetData sheetId="0"/>
      <sheetData sheetId="1"/>
      <sheetData sheetId="2">
        <row r="3">
          <cell r="I3" t="str">
            <v>MGMP 2020 - 2023</v>
          </cell>
        </row>
        <row r="4">
          <cell r="E4">
            <v>2019</v>
          </cell>
          <cell r="I4">
            <v>2020</v>
          </cell>
          <cell r="J4">
            <v>2021</v>
          </cell>
          <cell r="K4">
            <v>2022</v>
          </cell>
          <cell r="L4">
            <v>2023</v>
          </cell>
        </row>
      </sheetData>
      <sheetData sheetId="3">
        <row r="5">
          <cell r="G5" t="str">
            <v>20/19</v>
          </cell>
          <cell r="H5" t="str">
            <v>21/20</v>
          </cell>
          <cell r="I5" t="str">
            <v>22/21</v>
          </cell>
          <cell r="J5" t="str">
            <v>23/22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AS92"/>
  <sheetViews>
    <sheetView zoomScale="70" zoomScaleNormal="70" workbookViewId="0">
      <pane xSplit="18" ySplit="2" topLeftCell="AJ3" activePane="bottomRight" state="frozen"/>
      <selection pane="topRight" activeCell="AA1" sqref="AA1"/>
      <selection pane="bottomLeft" activeCell="A3" sqref="A3"/>
      <selection pane="bottomRight" activeCell="R83" sqref="R83"/>
    </sheetView>
  </sheetViews>
  <sheetFormatPr baseColWidth="10" defaultRowHeight="15" x14ac:dyDescent="0.25"/>
  <cols>
    <col min="1" max="1" width="11.5703125" style="34"/>
    <col min="2" max="2" width="6.7109375" customWidth="1"/>
    <col min="3" max="3" width="7.42578125" customWidth="1"/>
    <col min="4" max="4" width="6.7109375" customWidth="1"/>
    <col min="5" max="5" width="5.85546875" customWidth="1"/>
    <col min="6" max="6" width="7" style="24" customWidth="1"/>
    <col min="7" max="7" width="5.7109375" customWidth="1"/>
    <col min="8" max="8" width="3.85546875" customWidth="1"/>
    <col min="9" max="9" width="6" customWidth="1"/>
    <col min="13" max="13" width="4.7109375" customWidth="1"/>
    <col min="14" max="14" width="2.140625" customWidth="1"/>
    <col min="15" max="15" width="2" customWidth="1"/>
    <col min="16" max="16" width="3.7109375" customWidth="1"/>
    <col min="17" max="17" width="3.28515625" customWidth="1"/>
    <col min="18" max="18" width="18" bestFit="1" customWidth="1"/>
    <col min="19" max="27" width="18" style="34" customWidth="1"/>
    <col min="28" max="28" width="21.28515625" style="34" customWidth="1"/>
    <col min="29" max="35" width="18" style="34" customWidth="1"/>
    <col min="36" max="36" width="23.42578125" style="34" customWidth="1"/>
    <col min="37" max="37" width="32.28515625" customWidth="1"/>
    <col min="38" max="38" width="30.85546875" bestFit="1" customWidth="1"/>
    <col min="39" max="39" width="22" customWidth="1"/>
    <col min="40" max="40" width="21.5703125" customWidth="1"/>
    <col min="41" max="41" width="12.85546875" customWidth="1"/>
    <col min="42" max="42" width="13.140625" customWidth="1"/>
    <col min="43" max="43" width="12.7109375" customWidth="1"/>
    <col min="44" max="44" width="14.5703125" customWidth="1"/>
    <col min="45" max="45" width="13.5703125" customWidth="1"/>
  </cols>
  <sheetData>
    <row r="2" spans="2:45" ht="31.9" customHeight="1" x14ac:dyDescent="0.25">
      <c r="B2" s="191" t="s">
        <v>0</v>
      </c>
      <c r="C2" s="189" t="s">
        <v>1</v>
      </c>
      <c r="D2" s="189" t="s">
        <v>2</v>
      </c>
      <c r="E2" s="189" t="s">
        <v>3</v>
      </c>
      <c r="F2" s="46" t="s">
        <v>4</v>
      </c>
      <c r="G2" s="392" t="s">
        <v>5</v>
      </c>
      <c r="H2" s="393"/>
      <c r="I2" s="189" t="s">
        <v>6</v>
      </c>
      <c r="J2" s="392" t="s">
        <v>8</v>
      </c>
      <c r="K2" s="393"/>
      <c r="L2" s="393"/>
      <c r="M2" s="393"/>
      <c r="N2" s="393"/>
      <c r="O2" s="393"/>
      <c r="P2" s="393"/>
      <c r="Q2" s="394"/>
      <c r="R2" s="149" t="s">
        <v>9</v>
      </c>
      <c r="S2" s="166" t="s">
        <v>236</v>
      </c>
      <c r="T2" s="167" t="s">
        <v>237</v>
      </c>
      <c r="U2" s="175" t="s">
        <v>239</v>
      </c>
      <c r="V2" s="176" t="s">
        <v>241</v>
      </c>
      <c r="W2" s="177" t="s">
        <v>242</v>
      </c>
      <c r="X2" s="180" t="s">
        <v>243</v>
      </c>
      <c r="Y2" s="182" t="s">
        <v>244</v>
      </c>
      <c r="Z2" s="184" t="s">
        <v>245</v>
      </c>
      <c r="AA2" s="175" t="s">
        <v>240</v>
      </c>
      <c r="AB2" s="205" t="s">
        <v>143</v>
      </c>
      <c r="AC2" s="175" t="s">
        <v>246</v>
      </c>
      <c r="AD2" s="202" t="s">
        <v>247</v>
      </c>
      <c r="AE2" s="207" t="s">
        <v>248</v>
      </c>
      <c r="AF2" s="177" t="s">
        <v>145</v>
      </c>
      <c r="AG2" s="176" t="s">
        <v>281</v>
      </c>
      <c r="AH2" s="210" t="s">
        <v>144</v>
      </c>
      <c r="AI2" s="175" t="s">
        <v>155</v>
      </c>
      <c r="AJ2" s="213" t="s">
        <v>251</v>
      </c>
    </row>
    <row r="3" spans="2:45" ht="23.25" customHeight="1" x14ac:dyDescent="0.25">
      <c r="B3" s="190" t="s">
        <v>10</v>
      </c>
      <c r="C3" s="190" t="s">
        <v>11</v>
      </c>
      <c r="D3" s="190"/>
      <c r="E3" s="190"/>
      <c r="F3" s="90"/>
      <c r="G3" s="370"/>
      <c r="H3" s="371"/>
      <c r="I3" s="190"/>
      <c r="J3" s="367" t="s">
        <v>12</v>
      </c>
      <c r="K3" s="368"/>
      <c r="L3" s="368"/>
      <c r="M3" s="368"/>
      <c r="N3" s="368"/>
      <c r="O3" s="368"/>
      <c r="P3" s="368"/>
      <c r="Q3" s="369"/>
      <c r="R3" s="150">
        <f>+R4+R13</f>
        <v>8422796528</v>
      </c>
      <c r="S3" s="162"/>
      <c r="T3" s="160"/>
      <c r="U3" s="168"/>
      <c r="V3" s="173"/>
      <c r="W3" s="171"/>
      <c r="X3" s="181"/>
      <c r="Y3" s="183"/>
      <c r="Z3" s="185"/>
      <c r="AA3" s="168"/>
      <c r="AB3" s="206"/>
      <c r="AC3" s="168"/>
      <c r="AD3" s="203"/>
      <c r="AE3" s="208"/>
      <c r="AF3" s="171"/>
      <c r="AG3" s="173"/>
      <c r="AH3" s="211"/>
      <c r="AI3" s="168"/>
      <c r="AJ3" s="214"/>
    </row>
    <row r="4" spans="2:45" ht="23.25" customHeight="1" x14ac:dyDescent="0.25">
      <c r="B4" s="187" t="s">
        <v>10</v>
      </c>
      <c r="C4" s="187" t="s">
        <v>11</v>
      </c>
      <c r="D4" s="187" t="s">
        <v>13</v>
      </c>
      <c r="E4" s="187"/>
      <c r="F4" s="93"/>
      <c r="G4" s="357"/>
      <c r="H4" s="358"/>
      <c r="I4" s="187"/>
      <c r="J4" s="359" t="s">
        <v>14</v>
      </c>
      <c r="K4" s="360"/>
      <c r="L4" s="360"/>
      <c r="M4" s="360"/>
      <c r="N4" s="360"/>
      <c r="O4" s="360"/>
      <c r="P4" s="360"/>
      <c r="Q4" s="361"/>
      <c r="R4" s="151">
        <f>+R5</f>
        <v>1294300000</v>
      </c>
      <c r="S4" s="163"/>
      <c r="T4" s="161"/>
      <c r="U4" s="169"/>
      <c r="V4" s="174"/>
      <c r="W4" s="172"/>
      <c r="X4" s="41"/>
      <c r="Y4" s="5"/>
      <c r="Z4" s="186"/>
      <c r="AA4" s="169"/>
      <c r="AB4" s="37"/>
      <c r="AC4" s="169"/>
      <c r="AD4" s="204"/>
      <c r="AE4" s="209"/>
      <c r="AF4" s="172"/>
      <c r="AG4" s="174"/>
      <c r="AH4" s="85"/>
      <c r="AI4" s="169"/>
      <c r="AJ4" s="215"/>
    </row>
    <row r="5" spans="2:45" ht="23.25" customHeight="1" x14ac:dyDescent="0.25">
      <c r="B5" s="192" t="s">
        <v>10</v>
      </c>
      <c r="C5" s="192" t="s">
        <v>11</v>
      </c>
      <c r="D5" s="192" t="s">
        <v>13</v>
      </c>
      <c r="E5" s="192" t="s">
        <v>13</v>
      </c>
      <c r="F5" s="94"/>
      <c r="G5" s="387"/>
      <c r="H5" s="388"/>
      <c r="I5" s="192"/>
      <c r="J5" s="389" t="s">
        <v>15</v>
      </c>
      <c r="K5" s="390"/>
      <c r="L5" s="390"/>
      <c r="M5" s="390"/>
      <c r="N5" s="390"/>
      <c r="O5" s="390"/>
      <c r="P5" s="390"/>
      <c r="Q5" s="391"/>
      <c r="R5" s="152">
        <f>R6+R8+R11</f>
        <v>1294300000</v>
      </c>
      <c r="S5" s="163"/>
      <c r="T5" s="161"/>
      <c r="U5" s="169"/>
      <c r="V5" s="174"/>
      <c r="W5" s="172"/>
      <c r="X5" s="41"/>
      <c r="Y5" s="5"/>
      <c r="Z5" s="186"/>
      <c r="AA5" s="169"/>
      <c r="AB5" s="37"/>
      <c r="AC5" s="169"/>
      <c r="AD5" s="204"/>
      <c r="AE5" s="209"/>
      <c r="AF5" s="172"/>
      <c r="AG5" s="174"/>
      <c r="AH5" s="85"/>
      <c r="AI5" s="169"/>
      <c r="AJ5" s="215"/>
    </row>
    <row r="6" spans="2:45" ht="23.25" customHeight="1" x14ac:dyDescent="0.25">
      <c r="B6" s="193" t="s">
        <v>10</v>
      </c>
      <c r="C6" s="193" t="s">
        <v>11</v>
      </c>
      <c r="D6" s="193" t="s">
        <v>13</v>
      </c>
      <c r="E6" s="193" t="s">
        <v>13</v>
      </c>
      <c r="F6" s="35" t="s">
        <v>22</v>
      </c>
      <c r="G6" s="193"/>
      <c r="H6" s="225"/>
      <c r="I6" s="193"/>
      <c r="J6" s="379" t="s">
        <v>71</v>
      </c>
      <c r="K6" s="380"/>
      <c r="L6" s="380"/>
      <c r="M6" s="380"/>
      <c r="N6" s="380"/>
      <c r="O6" s="380"/>
      <c r="P6" s="380"/>
      <c r="Q6" s="381"/>
      <c r="R6" s="153">
        <f>+R7</f>
        <v>250000000</v>
      </c>
      <c r="S6" s="163"/>
      <c r="T6" s="161"/>
      <c r="U6" s="169"/>
      <c r="V6" s="174"/>
      <c r="W6" s="172"/>
      <c r="X6" s="41"/>
      <c r="Y6" s="5"/>
      <c r="Z6" s="186"/>
      <c r="AA6" s="169"/>
      <c r="AB6" s="37"/>
      <c r="AC6" s="169"/>
      <c r="AD6" s="204"/>
      <c r="AE6" s="209"/>
      <c r="AF6" s="172"/>
      <c r="AG6" s="174"/>
      <c r="AH6" s="85"/>
      <c r="AI6" s="169"/>
      <c r="AJ6" s="215"/>
    </row>
    <row r="7" spans="2:45" ht="39" customHeight="1" x14ac:dyDescent="0.25">
      <c r="B7" s="188" t="s">
        <v>10</v>
      </c>
      <c r="C7" s="188" t="s">
        <v>11</v>
      </c>
      <c r="D7" s="188" t="s">
        <v>13</v>
      </c>
      <c r="E7" s="188" t="s">
        <v>13</v>
      </c>
      <c r="F7" s="194" t="s">
        <v>22</v>
      </c>
      <c r="G7" s="188" t="s">
        <v>30</v>
      </c>
      <c r="H7" s="226"/>
      <c r="I7" s="188"/>
      <c r="J7" s="376" t="s">
        <v>235</v>
      </c>
      <c r="K7" s="377"/>
      <c r="L7" s="377"/>
      <c r="M7" s="377"/>
      <c r="N7" s="377"/>
      <c r="O7" s="377"/>
      <c r="P7" s="377"/>
      <c r="Q7" s="378"/>
      <c r="R7" s="154">
        <f>50000000+200000000</f>
        <v>250000000</v>
      </c>
      <c r="S7" s="200"/>
      <c r="T7" s="161">
        <v>4000000</v>
      </c>
      <c r="U7" s="169"/>
      <c r="V7" s="174">
        <v>4800000</v>
      </c>
      <c r="W7" s="172">
        <v>16000000</v>
      </c>
      <c r="X7" s="41">
        <v>1430000</v>
      </c>
      <c r="Y7" s="5"/>
      <c r="Z7" s="186"/>
      <c r="AA7" s="169">
        <v>2500000</v>
      </c>
      <c r="AB7" s="37"/>
      <c r="AC7" s="169"/>
      <c r="AD7" s="204">
        <v>2000000</v>
      </c>
      <c r="AE7" s="209"/>
      <c r="AF7" s="172"/>
      <c r="AG7" s="174">
        <v>2600000</v>
      </c>
      <c r="AH7" s="85"/>
      <c r="AI7" s="169"/>
      <c r="AJ7" s="215">
        <f>SUM(S7:AI7)</f>
        <v>33330000</v>
      </c>
      <c r="AK7" s="156" t="s">
        <v>272</v>
      </c>
      <c r="AL7" s="156" t="s">
        <v>273</v>
      </c>
      <c r="AM7" s="156" t="s">
        <v>275</v>
      </c>
      <c r="AN7" s="60" t="s">
        <v>198</v>
      </c>
    </row>
    <row r="8" spans="2:45" ht="23.25" customHeight="1" x14ac:dyDescent="0.25">
      <c r="B8" s="193" t="s">
        <v>10</v>
      </c>
      <c r="C8" s="193" t="s">
        <v>11</v>
      </c>
      <c r="D8" s="193" t="s">
        <v>13</v>
      </c>
      <c r="E8" s="193" t="s">
        <v>13</v>
      </c>
      <c r="F8" s="35" t="s">
        <v>16</v>
      </c>
      <c r="G8" s="221"/>
      <c r="H8" s="224"/>
      <c r="I8" s="193"/>
      <c r="J8" s="379" t="s">
        <v>17</v>
      </c>
      <c r="K8" s="380"/>
      <c r="L8" s="380"/>
      <c r="M8" s="380"/>
      <c r="N8" s="380"/>
      <c r="O8" s="380"/>
      <c r="P8" s="380"/>
      <c r="Q8" s="381"/>
      <c r="R8" s="153">
        <f>R9+R10</f>
        <v>1040500000</v>
      </c>
      <c r="S8" s="163"/>
      <c r="T8" s="161"/>
      <c r="U8" s="169"/>
      <c r="V8" s="174"/>
      <c r="W8" s="172"/>
      <c r="X8" s="41"/>
      <c r="Y8" s="5"/>
      <c r="Z8" s="186"/>
      <c r="AA8" s="169"/>
      <c r="AB8" s="37"/>
      <c r="AC8" s="169"/>
      <c r="AD8" s="204"/>
      <c r="AE8" s="209"/>
      <c r="AF8" s="172"/>
      <c r="AG8" s="174"/>
      <c r="AH8" s="85"/>
      <c r="AI8" s="169"/>
      <c r="AJ8" s="215"/>
    </row>
    <row r="9" spans="2:45" ht="39" customHeight="1" x14ac:dyDescent="0.25">
      <c r="B9" s="194" t="s">
        <v>10</v>
      </c>
      <c r="C9" s="194" t="s">
        <v>11</v>
      </c>
      <c r="D9" s="194" t="s">
        <v>13</v>
      </c>
      <c r="E9" s="194" t="s">
        <v>13</v>
      </c>
      <c r="F9" s="194" t="s">
        <v>16</v>
      </c>
      <c r="G9" s="188" t="s">
        <v>25</v>
      </c>
      <c r="H9" s="195"/>
      <c r="I9" s="194"/>
      <c r="J9" s="376" t="s">
        <v>51</v>
      </c>
      <c r="K9" s="377"/>
      <c r="L9" s="377"/>
      <c r="M9" s="377"/>
      <c r="N9" s="377"/>
      <c r="O9" s="377"/>
      <c r="P9" s="377"/>
      <c r="Q9" s="378"/>
      <c r="R9" s="154">
        <f>AS9</f>
        <v>1040500000</v>
      </c>
      <c r="S9" s="163">
        <f>(22090000*5%)+22090000</f>
        <v>23194500</v>
      </c>
      <c r="T9" s="161">
        <v>55272000</v>
      </c>
      <c r="U9" s="169">
        <f>+S9/14*11</f>
        <v>18224250</v>
      </c>
      <c r="V9" s="174">
        <v>10000000</v>
      </c>
      <c r="W9" s="172">
        <v>4500000</v>
      </c>
      <c r="X9" s="41">
        <v>1841000</v>
      </c>
      <c r="Y9" s="5"/>
      <c r="Z9" s="186"/>
      <c r="AA9" s="169"/>
      <c r="AB9" s="37">
        <v>965000000</v>
      </c>
      <c r="AC9" s="169"/>
      <c r="AD9" s="204">
        <v>5000000</v>
      </c>
      <c r="AE9" s="209"/>
      <c r="AF9" s="172">
        <v>23400000</v>
      </c>
      <c r="AG9" s="174">
        <v>54800000</v>
      </c>
      <c r="AH9" s="85"/>
      <c r="AI9" s="169">
        <v>5000000</v>
      </c>
      <c r="AJ9" s="215">
        <v>965000000</v>
      </c>
      <c r="AK9" s="244" t="s">
        <v>143</v>
      </c>
      <c r="AM9" s="3">
        <v>7000000</v>
      </c>
      <c r="AN9" s="3">
        <v>21000000</v>
      </c>
      <c r="AO9" s="3">
        <v>24000000</v>
      </c>
      <c r="AP9" s="3">
        <v>198000000</v>
      </c>
      <c r="AQ9" s="3">
        <v>30500000</v>
      </c>
      <c r="AR9" s="3">
        <v>760000000</v>
      </c>
      <c r="AS9" s="78">
        <f>SUM(AM9:AR9)</f>
        <v>1040500000</v>
      </c>
    </row>
    <row r="10" spans="2:45" ht="23.25" customHeight="1" x14ac:dyDescent="0.25">
      <c r="B10" s="194" t="s">
        <v>10</v>
      </c>
      <c r="C10" s="194" t="s">
        <v>11</v>
      </c>
      <c r="D10" s="194" t="s">
        <v>13</v>
      </c>
      <c r="E10" s="194" t="s">
        <v>13</v>
      </c>
      <c r="F10" s="194" t="s">
        <v>16</v>
      </c>
      <c r="G10" s="188" t="s">
        <v>28</v>
      </c>
      <c r="H10" s="195"/>
      <c r="I10" s="194"/>
      <c r="J10" s="376" t="s">
        <v>161</v>
      </c>
      <c r="K10" s="377"/>
      <c r="L10" s="377"/>
      <c r="M10" s="377"/>
      <c r="N10" s="377"/>
      <c r="O10" s="377"/>
      <c r="P10" s="377"/>
      <c r="Q10" s="378"/>
      <c r="R10" s="154">
        <v>0</v>
      </c>
      <c r="S10" s="163"/>
      <c r="T10" s="161"/>
      <c r="U10" s="169"/>
      <c r="V10" s="174"/>
      <c r="W10" s="172"/>
      <c r="X10" s="41"/>
      <c r="Y10" s="5"/>
      <c r="Z10" s="186"/>
      <c r="AA10" s="169"/>
      <c r="AB10" s="37">
        <v>126000000</v>
      </c>
      <c r="AC10" s="169"/>
      <c r="AD10" s="204">
        <v>1100000</v>
      </c>
      <c r="AE10" s="209"/>
      <c r="AF10" s="172"/>
      <c r="AG10" s="174"/>
      <c r="AH10" s="85"/>
      <c r="AI10" s="169"/>
      <c r="AJ10" s="215">
        <f>SUM(S10:AI10)</f>
        <v>127100000</v>
      </c>
      <c r="AK10" s="244" t="s">
        <v>143</v>
      </c>
    </row>
    <row r="11" spans="2:45" ht="23.25" customHeight="1" x14ac:dyDescent="0.25">
      <c r="B11" s="193" t="s">
        <v>10</v>
      </c>
      <c r="C11" s="193" t="s">
        <v>11</v>
      </c>
      <c r="D11" s="193" t="s">
        <v>13</v>
      </c>
      <c r="E11" s="193" t="s">
        <v>13</v>
      </c>
      <c r="F11" s="35" t="s">
        <v>26</v>
      </c>
      <c r="G11" s="193" t="s">
        <v>20</v>
      </c>
      <c r="H11" s="225" t="s">
        <v>34</v>
      </c>
      <c r="I11" s="193"/>
      <c r="J11" s="379" t="s">
        <v>160</v>
      </c>
      <c r="K11" s="380"/>
      <c r="L11" s="380"/>
      <c r="M11" s="380"/>
      <c r="N11" s="380"/>
      <c r="O11" s="380"/>
      <c r="P11" s="380"/>
      <c r="Q11" s="381"/>
      <c r="R11" s="153">
        <f>R12</f>
        <v>3800000</v>
      </c>
      <c r="S11" s="163"/>
      <c r="T11" s="161"/>
      <c r="U11" s="169"/>
      <c r="V11" s="174"/>
      <c r="W11" s="172"/>
      <c r="X11" s="41"/>
      <c r="Y11" s="5"/>
      <c r="Z11" s="186"/>
      <c r="AA11" s="169"/>
      <c r="AB11" s="37">
        <v>305000000</v>
      </c>
      <c r="AC11" s="169"/>
      <c r="AD11" s="204">
        <v>10500000</v>
      </c>
      <c r="AE11" s="209"/>
      <c r="AF11" s="172"/>
      <c r="AG11" s="174"/>
      <c r="AH11" s="85"/>
      <c r="AI11" s="169"/>
      <c r="AJ11" s="215"/>
      <c r="AK11" s="76"/>
    </row>
    <row r="12" spans="2:45" ht="23.25" customHeight="1" x14ac:dyDescent="0.25">
      <c r="B12" s="188" t="s">
        <v>126</v>
      </c>
      <c r="C12" s="188" t="s">
        <v>11</v>
      </c>
      <c r="D12" s="188" t="s">
        <v>13</v>
      </c>
      <c r="E12" s="188" t="s">
        <v>13</v>
      </c>
      <c r="F12" s="194" t="s">
        <v>26</v>
      </c>
      <c r="G12" s="188" t="s">
        <v>20</v>
      </c>
      <c r="H12" s="226" t="s">
        <v>25</v>
      </c>
      <c r="I12" s="188"/>
      <c r="J12" s="376" t="s">
        <v>127</v>
      </c>
      <c r="K12" s="377"/>
      <c r="L12" s="377"/>
      <c r="M12" s="377"/>
      <c r="N12" s="377"/>
      <c r="O12" s="377"/>
      <c r="P12" s="377"/>
      <c r="Q12" s="378"/>
      <c r="R12" s="154">
        <v>3800000</v>
      </c>
      <c r="S12" s="163"/>
      <c r="T12" s="161"/>
      <c r="U12" s="169"/>
      <c r="V12" s="174"/>
      <c r="W12" s="172"/>
      <c r="X12" s="41"/>
      <c r="Y12" s="5"/>
      <c r="Z12" s="186"/>
      <c r="AA12" s="169"/>
      <c r="AB12" s="37"/>
      <c r="AC12" s="169"/>
      <c r="AD12" s="204"/>
      <c r="AE12" s="209"/>
      <c r="AF12" s="172">
        <v>3750000</v>
      </c>
      <c r="AG12" s="174"/>
      <c r="AH12" s="85"/>
      <c r="AI12" s="169"/>
      <c r="AJ12" s="215">
        <f>SUM(S12:AI12)</f>
        <v>3750000</v>
      </c>
      <c r="AK12" s="102" t="s">
        <v>125</v>
      </c>
      <c r="AM12" s="59"/>
    </row>
    <row r="13" spans="2:45" ht="23.25" customHeight="1" x14ac:dyDescent="0.25">
      <c r="B13" s="187" t="s">
        <v>10</v>
      </c>
      <c r="C13" s="187" t="s">
        <v>11</v>
      </c>
      <c r="D13" s="187" t="s">
        <v>11</v>
      </c>
      <c r="E13" s="187"/>
      <c r="F13" s="93"/>
      <c r="G13" s="357"/>
      <c r="H13" s="358"/>
      <c r="I13" s="187"/>
      <c r="J13" s="359" t="s">
        <v>18</v>
      </c>
      <c r="K13" s="360"/>
      <c r="L13" s="360"/>
      <c r="M13" s="360"/>
      <c r="N13" s="360"/>
      <c r="O13" s="360"/>
      <c r="P13" s="360"/>
      <c r="Q13" s="361"/>
      <c r="R13" s="151">
        <f>+R14+R31</f>
        <v>7128496528</v>
      </c>
      <c r="S13" s="163"/>
      <c r="T13" s="161"/>
      <c r="U13" s="169"/>
      <c r="V13" s="174"/>
      <c r="W13" s="172"/>
      <c r="X13" s="41"/>
      <c r="Y13" s="5"/>
      <c r="Z13" s="186"/>
      <c r="AA13" s="169"/>
      <c r="AB13" s="37"/>
      <c r="AC13" s="169"/>
      <c r="AD13" s="204"/>
      <c r="AE13" s="209"/>
      <c r="AF13" s="172"/>
      <c r="AG13" s="174"/>
      <c r="AH13" s="85"/>
      <c r="AI13" s="169"/>
      <c r="AJ13" s="215"/>
      <c r="AK13" s="2"/>
    </row>
    <row r="14" spans="2:45" ht="23.25" customHeight="1" x14ac:dyDescent="0.25">
      <c r="B14" s="192" t="s">
        <v>10</v>
      </c>
      <c r="C14" s="192" t="s">
        <v>11</v>
      </c>
      <c r="D14" s="192" t="s">
        <v>11</v>
      </c>
      <c r="E14" s="192" t="s">
        <v>13</v>
      </c>
      <c r="F14" s="94"/>
      <c r="G14" s="387"/>
      <c r="H14" s="388"/>
      <c r="I14" s="192"/>
      <c r="J14" s="389" t="s">
        <v>19</v>
      </c>
      <c r="K14" s="390"/>
      <c r="L14" s="390"/>
      <c r="M14" s="390"/>
      <c r="N14" s="390"/>
      <c r="O14" s="390"/>
      <c r="P14" s="390"/>
      <c r="Q14" s="391"/>
      <c r="R14" s="152">
        <f>+R15+R18+R23</f>
        <v>281500000</v>
      </c>
      <c r="S14" s="163"/>
      <c r="T14" s="161"/>
      <c r="U14" s="169"/>
      <c r="V14" s="174"/>
      <c r="W14" s="172"/>
      <c r="X14" s="41"/>
      <c r="Y14" s="5"/>
      <c r="Z14" s="186"/>
      <c r="AA14" s="169"/>
      <c r="AB14" s="37"/>
      <c r="AC14" s="169"/>
      <c r="AD14" s="204"/>
      <c r="AE14" s="209"/>
      <c r="AF14" s="172"/>
      <c r="AG14" s="174"/>
      <c r="AH14" s="85"/>
      <c r="AI14" s="169"/>
      <c r="AJ14" s="215"/>
    </row>
    <row r="15" spans="2:45" ht="35.450000000000003" customHeight="1" x14ac:dyDescent="0.25">
      <c r="B15" s="193" t="s">
        <v>10</v>
      </c>
      <c r="C15" s="193" t="s">
        <v>11</v>
      </c>
      <c r="D15" s="193" t="s">
        <v>11</v>
      </c>
      <c r="E15" s="193" t="s">
        <v>13</v>
      </c>
      <c r="F15" s="35" t="s">
        <v>20</v>
      </c>
      <c r="G15" s="382"/>
      <c r="H15" s="383"/>
      <c r="I15" s="193"/>
      <c r="J15" s="379" t="s">
        <v>21</v>
      </c>
      <c r="K15" s="380"/>
      <c r="L15" s="380"/>
      <c r="M15" s="380"/>
      <c r="N15" s="380"/>
      <c r="O15" s="380"/>
      <c r="P15" s="380"/>
      <c r="Q15" s="381"/>
      <c r="R15" s="153">
        <f>R16+R17</f>
        <v>13500000</v>
      </c>
      <c r="S15" s="163"/>
      <c r="T15" s="161"/>
      <c r="U15" s="169"/>
      <c r="V15" s="174"/>
      <c r="W15" s="172"/>
      <c r="X15" s="41"/>
      <c r="Y15" s="5"/>
      <c r="Z15" s="186"/>
      <c r="AA15" s="169"/>
      <c r="AB15" s="37"/>
      <c r="AC15" s="169"/>
      <c r="AD15" s="204"/>
      <c r="AE15" s="209"/>
      <c r="AF15" s="172"/>
      <c r="AG15" s="174"/>
      <c r="AH15" s="85"/>
      <c r="AI15" s="169"/>
      <c r="AJ15" s="215"/>
      <c r="AK15" s="76"/>
    </row>
    <row r="16" spans="2:45" ht="23.25" customHeight="1" x14ac:dyDescent="0.25">
      <c r="B16" s="188" t="s">
        <v>10</v>
      </c>
      <c r="C16" s="188" t="s">
        <v>11</v>
      </c>
      <c r="D16" s="188" t="s">
        <v>11</v>
      </c>
      <c r="E16" s="188" t="s">
        <v>13</v>
      </c>
      <c r="F16" s="194" t="s">
        <v>20</v>
      </c>
      <c r="G16" s="188" t="s">
        <v>22</v>
      </c>
      <c r="H16" s="226"/>
      <c r="I16" s="188"/>
      <c r="J16" s="376" t="s">
        <v>118</v>
      </c>
      <c r="K16" s="377"/>
      <c r="L16" s="377"/>
      <c r="M16" s="377"/>
      <c r="N16" s="377"/>
      <c r="O16" s="377"/>
      <c r="P16" s="377"/>
      <c r="Q16" s="378"/>
      <c r="R16" s="154">
        <v>2000000</v>
      </c>
      <c r="S16" s="163"/>
      <c r="T16" s="161"/>
      <c r="U16" s="169"/>
      <c r="V16" s="174"/>
      <c r="W16" s="172"/>
      <c r="X16" s="41"/>
      <c r="Y16" s="5"/>
      <c r="Z16" s="186"/>
      <c r="AA16" s="169"/>
      <c r="AB16" s="37"/>
      <c r="AC16" s="169"/>
      <c r="AD16" s="204"/>
      <c r="AE16" s="209"/>
      <c r="AF16" s="172"/>
      <c r="AG16" s="174"/>
      <c r="AH16" s="85"/>
      <c r="AI16" s="169">
        <v>1000000</v>
      </c>
      <c r="AJ16" s="215">
        <f>SUM(S16:AI16)</f>
        <v>1000000</v>
      </c>
      <c r="AK16" s="102" t="s">
        <v>154</v>
      </c>
      <c r="AL16" s="232" t="s">
        <v>279</v>
      </c>
    </row>
    <row r="17" spans="2:41" ht="23.25" customHeight="1" x14ac:dyDescent="0.25">
      <c r="B17" s="188" t="s">
        <v>10</v>
      </c>
      <c r="C17" s="188" t="s">
        <v>11</v>
      </c>
      <c r="D17" s="188" t="s">
        <v>11</v>
      </c>
      <c r="E17" s="188" t="s">
        <v>13</v>
      </c>
      <c r="F17" s="194" t="s">
        <v>20</v>
      </c>
      <c r="G17" s="188" t="s">
        <v>30</v>
      </c>
      <c r="H17" s="226"/>
      <c r="I17" s="188"/>
      <c r="J17" s="376" t="s">
        <v>62</v>
      </c>
      <c r="K17" s="377"/>
      <c r="L17" s="377"/>
      <c r="M17" s="377"/>
      <c r="N17" s="377"/>
      <c r="O17" s="377"/>
      <c r="P17" s="377"/>
      <c r="Q17" s="378"/>
      <c r="R17" s="154">
        <v>11500000</v>
      </c>
      <c r="S17" s="163"/>
      <c r="T17" s="161"/>
      <c r="U17" s="169"/>
      <c r="V17" s="174"/>
      <c r="W17" s="172"/>
      <c r="X17" s="41"/>
      <c r="Y17" s="5"/>
      <c r="Z17" s="186"/>
      <c r="AA17" s="169"/>
      <c r="AB17" s="37"/>
      <c r="AC17" s="169"/>
      <c r="AD17" s="204"/>
      <c r="AE17" s="209"/>
      <c r="AF17" s="172"/>
      <c r="AG17" s="174"/>
      <c r="AH17" s="85"/>
      <c r="AI17" s="169">
        <v>11000000</v>
      </c>
      <c r="AJ17" s="215">
        <f>SUM(S17:AI17)</f>
        <v>11000000</v>
      </c>
      <c r="AK17" s="102" t="s">
        <v>134</v>
      </c>
    </row>
    <row r="18" spans="2:41" ht="23.25" customHeight="1" x14ac:dyDescent="0.25">
      <c r="B18" s="193" t="s">
        <v>10</v>
      </c>
      <c r="C18" s="193" t="s">
        <v>11</v>
      </c>
      <c r="D18" s="193" t="s">
        <v>11</v>
      </c>
      <c r="E18" s="193" t="s">
        <v>13</v>
      </c>
      <c r="F18" s="35" t="s">
        <v>22</v>
      </c>
      <c r="G18" s="382"/>
      <c r="H18" s="383"/>
      <c r="I18" s="193"/>
      <c r="J18" s="379" t="s">
        <v>23</v>
      </c>
      <c r="K18" s="380"/>
      <c r="L18" s="380"/>
      <c r="M18" s="380"/>
      <c r="N18" s="380"/>
      <c r="O18" s="380"/>
      <c r="P18" s="380"/>
      <c r="Q18" s="381"/>
      <c r="R18" s="153">
        <f>+R19+R20+R21+R22</f>
        <v>75500000</v>
      </c>
      <c r="S18" s="163"/>
      <c r="T18" s="161"/>
      <c r="U18" s="169"/>
      <c r="V18" s="174"/>
      <c r="W18" s="172"/>
      <c r="X18" s="41"/>
      <c r="Y18" s="5"/>
      <c r="Z18" s="186"/>
      <c r="AA18" s="169"/>
      <c r="AB18" s="37"/>
      <c r="AC18" s="169"/>
      <c r="AD18" s="204"/>
      <c r="AE18" s="209"/>
      <c r="AF18" s="172"/>
      <c r="AG18" s="174"/>
      <c r="AH18" s="85"/>
      <c r="AI18" s="169"/>
      <c r="AJ18" s="215"/>
      <c r="AK18" s="34"/>
    </row>
    <row r="19" spans="2:41" ht="23.25" customHeight="1" x14ac:dyDescent="0.25">
      <c r="B19" s="188" t="s">
        <v>10</v>
      </c>
      <c r="C19" s="188" t="s">
        <v>11</v>
      </c>
      <c r="D19" s="188" t="s">
        <v>11</v>
      </c>
      <c r="E19" s="188" t="s">
        <v>13</v>
      </c>
      <c r="F19" s="194" t="s">
        <v>22</v>
      </c>
      <c r="G19" s="188" t="s">
        <v>20</v>
      </c>
      <c r="H19" s="226"/>
      <c r="I19" s="188"/>
      <c r="J19" s="376" t="s">
        <v>63</v>
      </c>
      <c r="K19" s="377"/>
      <c r="L19" s="377"/>
      <c r="M19" s="377"/>
      <c r="N19" s="377"/>
      <c r="O19" s="377"/>
      <c r="P19" s="377"/>
      <c r="Q19" s="378"/>
      <c r="R19" s="154">
        <v>15500000</v>
      </c>
      <c r="S19" s="163"/>
      <c r="T19" s="161"/>
      <c r="U19" s="169"/>
      <c r="V19" s="174"/>
      <c r="W19" s="172"/>
      <c r="X19" s="41"/>
      <c r="Y19" s="5"/>
      <c r="Z19" s="186"/>
      <c r="AA19" s="169"/>
      <c r="AB19" s="37"/>
      <c r="AC19" s="169"/>
      <c r="AD19" s="204"/>
      <c r="AE19" s="209"/>
      <c r="AF19" s="172"/>
      <c r="AG19" s="174"/>
      <c r="AH19" s="85"/>
      <c r="AI19" s="169">
        <f>18000000+11000000</f>
        <v>29000000</v>
      </c>
      <c r="AJ19" s="215">
        <f>SUM(S19:AI19)</f>
        <v>29000000</v>
      </c>
      <c r="AK19" s="102" t="s">
        <v>274</v>
      </c>
    </row>
    <row r="20" spans="2:41" ht="51.75" customHeight="1" x14ac:dyDescent="0.25">
      <c r="B20" s="188" t="s">
        <v>10</v>
      </c>
      <c r="C20" s="188" t="s">
        <v>11</v>
      </c>
      <c r="D20" s="188" t="s">
        <v>11</v>
      </c>
      <c r="E20" s="188" t="s">
        <v>13</v>
      </c>
      <c r="F20" s="194" t="s">
        <v>22</v>
      </c>
      <c r="G20" s="188" t="s">
        <v>20</v>
      </c>
      <c r="H20" s="226" t="s">
        <v>13</v>
      </c>
      <c r="I20" s="188" t="s">
        <v>121</v>
      </c>
      <c r="J20" s="376" t="s">
        <v>120</v>
      </c>
      <c r="K20" s="377"/>
      <c r="L20" s="377"/>
      <c r="M20" s="377"/>
      <c r="N20" s="377"/>
      <c r="O20" s="377"/>
      <c r="P20" s="377"/>
      <c r="Q20" s="378"/>
      <c r="R20" s="154">
        <v>4000000</v>
      </c>
      <c r="S20" s="163"/>
      <c r="T20" s="161"/>
      <c r="U20" s="169"/>
      <c r="V20" s="174"/>
      <c r="W20" s="172"/>
      <c r="X20" s="41"/>
      <c r="Y20" s="5"/>
      <c r="Z20" s="186"/>
      <c r="AA20" s="169"/>
      <c r="AB20" s="37"/>
      <c r="AC20" s="169"/>
      <c r="AD20" s="204"/>
      <c r="AE20" s="209"/>
      <c r="AF20" s="172"/>
      <c r="AG20" s="174"/>
      <c r="AH20" s="85"/>
      <c r="AI20" s="169">
        <v>2000000</v>
      </c>
      <c r="AJ20" s="215">
        <f>SUM(S20:AI20)</f>
        <v>2000000</v>
      </c>
      <c r="AK20" s="102" t="s">
        <v>101</v>
      </c>
    </row>
    <row r="21" spans="2:41" ht="84.75" customHeight="1" x14ac:dyDescent="0.25">
      <c r="B21" s="188" t="s">
        <v>10</v>
      </c>
      <c r="C21" s="188" t="s">
        <v>11</v>
      </c>
      <c r="D21" s="188" t="s">
        <v>11</v>
      </c>
      <c r="E21" s="188" t="s">
        <v>13</v>
      </c>
      <c r="F21" s="194" t="s">
        <v>22</v>
      </c>
      <c r="G21" s="188" t="s">
        <v>20</v>
      </c>
      <c r="H21" s="226" t="s">
        <v>36</v>
      </c>
      <c r="I21" s="188" t="s">
        <v>123</v>
      </c>
      <c r="J21" s="376" t="s">
        <v>122</v>
      </c>
      <c r="K21" s="377"/>
      <c r="L21" s="377"/>
      <c r="M21" s="377"/>
      <c r="N21" s="377"/>
      <c r="O21" s="377"/>
      <c r="P21" s="377"/>
      <c r="Q21" s="378"/>
      <c r="R21" s="154">
        <v>3000000</v>
      </c>
      <c r="S21" s="163"/>
      <c r="T21" s="161"/>
      <c r="U21" s="169"/>
      <c r="V21" s="174"/>
      <c r="W21" s="172"/>
      <c r="X21" s="41"/>
      <c r="Y21" s="5"/>
      <c r="Z21" s="186"/>
      <c r="AA21" s="169"/>
      <c r="AB21" s="37"/>
      <c r="AC21" s="169"/>
      <c r="AD21" s="204"/>
      <c r="AE21" s="209"/>
      <c r="AF21" s="172"/>
      <c r="AG21" s="174"/>
      <c r="AH21" s="85"/>
      <c r="AI21" s="169">
        <v>2000000</v>
      </c>
      <c r="AJ21" s="215">
        <f>SUM(S21:AI21)</f>
        <v>2000000</v>
      </c>
      <c r="AK21" s="102" t="s">
        <v>101</v>
      </c>
    </row>
    <row r="22" spans="2:41" ht="41.25" customHeight="1" x14ac:dyDescent="0.25">
      <c r="B22" s="188" t="s">
        <v>10</v>
      </c>
      <c r="C22" s="188" t="s">
        <v>11</v>
      </c>
      <c r="D22" s="188" t="s">
        <v>11</v>
      </c>
      <c r="E22" s="188" t="s">
        <v>13</v>
      </c>
      <c r="F22" s="194" t="s">
        <v>22</v>
      </c>
      <c r="G22" s="188" t="s">
        <v>22</v>
      </c>
      <c r="H22" s="226"/>
      <c r="I22" s="188"/>
      <c r="J22" s="376" t="s">
        <v>64</v>
      </c>
      <c r="K22" s="377"/>
      <c r="L22" s="377"/>
      <c r="M22" s="377"/>
      <c r="N22" s="377"/>
      <c r="O22" s="377"/>
      <c r="P22" s="377"/>
      <c r="Q22" s="378"/>
      <c r="R22" s="154">
        <v>53000000</v>
      </c>
      <c r="S22" s="163"/>
      <c r="T22" s="161"/>
      <c r="U22" s="169"/>
      <c r="V22" s="174"/>
      <c r="W22" s="172"/>
      <c r="X22" s="41"/>
      <c r="Y22" s="5"/>
      <c r="Z22" s="186"/>
      <c r="AA22" s="169"/>
      <c r="AB22" s="37"/>
      <c r="AC22" s="169"/>
      <c r="AD22" s="204"/>
      <c r="AE22" s="209"/>
      <c r="AF22" s="172"/>
      <c r="AG22" s="174"/>
      <c r="AH22" s="85"/>
      <c r="AI22" s="169">
        <v>70000000</v>
      </c>
      <c r="AJ22" s="215">
        <f>SUM(S22:AI22)</f>
        <v>70000000</v>
      </c>
      <c r="AK22" s="102" t="s">
        <v>133</v>
      </c>
      <c r="AL22" s="104"/>
    </row>
    <row r="23" spans="2:41" ht="23.25" customHeight="1" x14ac:dyDescent="0.25">
      <c r="B23" s="193" t="s">
        <v>10</v>
      </c>
      <c r="C23" s="193" t="s">
        <v>11</v>
      </c>
      <c r="D23" s="193" t="s">
        <v>11</v>
      </c>
      <c r="E23" s="193" t="s">
        <v>13</v>
      </c>
      <c r="F23" s="35" t="s">
        <v>16</v>
      </c>
      <c r="G23" s="193"/>
      <c r="H23" s="225"/>
      <c r="I23" s="193"/>
      <c r="J23" s="379" t="s">
        <v>102</v>
      </c>
      <c r="K23" s="380"/>
      <c r="L23" s="380"/>
      <c r="M23" s="380"/>
      <c r="N23" s="380"/>
      <c r="O23" s="380"/>
      <c r="P23" s="380"/>
      <c r="Q23" s="381"/>
      <c r="R23" s="153">
        <f>+R24+R25+R26+R27+R28+R29+R30</f>
        <v>192500000</v>
      </c>
      <c r="S23" s="163"/>
      <c r="T23" s="161"/>
      <c r="U23" s="169"/>
      <c r="V23" s="174"/>
      <c r="W23" s="172"/>
      <c r="X23" s="41"/>
      <c r="Y23" s="5"/>
      <c r="Z23" s="186"/>
      <c r="AA23" s="169"/>
      <c r="AB23" s="37"/>
      <c r="AC23" s="169"/>
      <c r="AD23" s="204"/>
      <c r="AE23" s="209"/>
      <c r="AF23" s="172"/>
      <c r="AG23" s="174"/>
      <c r="AH23" s="85"/>
      <c r="AI23" s="169"/>
      <c r="AJ23" s="215"/>
      <c r="AK23" s="34"/>
    </row>
    <row r="24" spans="2:41" ht="23.25" customHeight="1" x14ac:dyDescent="0.25">
      <c r="B24" s="188" t="s">
        <v>10</v>
      </c>
      <c r="C24" s="188" t="s">
        <v>11</v>
      </c>
      <c r="D24" s="188" t="s">
        <v>11</v>
      </c>
      <c r="E24" s="188" t="s">
        <v>13</v>
      </c>
      <c r="F24" s="194" t="s">
        <v>16</v>
      </c>
      <c r="G24" s="188" t="s">
        <v>16</v>
      </c>
      <c r="H24" s="226" t="s">
        <v>117</v>
      </c>
      <c r="I24" s="188"/>
      <c r="J24" s="376" t="s">
        <v>189</v>
      </c>
      <c r="K24" s="377"/>
      <c r="L24" s="377"/>
      <c r="M24" s="378"/>
      <c r="N24" s="218"/>
      <c r="O24" s="218"/>
      <c r="P24" s="218"/>
      <c r="Q24" s="219"/>
      <c r="R24" s="154">
        <v>1700000</v>
      </c>
      <c r="S24" s="163"/>
      <c r="T24" s="161"/>
      <c r="U24" s="169"/>
      <c r="V24" s="174"/>
      <c r="W24" s="172"/>
      <c r="X24" s="41"/>
      <c r="Y24" s="5"/>
      <c r="Z24" s="186"/>
      <c r="AA24" s="169"/>
      <c r="AB24" s="37"/>
      <c r="AC24" s="169"/>
      <c r="AD24" s="204"/>
      <c r="AE24" s="209"/>
      <c r="AF24" s="172"/>
      <c r="AG24" s="174"/>
      <c r="AH24" s="85"/>
      <c r="AI24" s="169"/>
      <c r="AJ24" s="212"/>
      <c r="AK24" s="156" t="s">
        <v>163</v>
      </c>
      <c r="AM24" s="60" t="s">
        <v>201</v>
      </c>
    </row>
    <row r="25" spans="2:41" ht="23.25" customHeight="1" x14ac:dyDescent="0.25">
      <c r="B25" s="188" t="s">
        <v>10</v>
      </c>
      <c r="C25" s="188" t="s">
        <v>11</v>
      </c>
      <c r="D25" s="188" t="s">
        <v>11</v>
      </c>
      <c r="E25" s="188" t="s">
        <v>13</v>
      </c>
      <c r="F25" s="194" t="s">
        <v>16</v>
      </c>
      <c r="G25" s="188" t="s">
        <v>25</v>
      </c>
      <c r="H25" s="226" t="s">
        <v>13</v>
      </c>
      <c r="I25" s="188"/>
      <c r="J25" s="376" t="s">
        <v>65</v>
      </c>
      <c r="K25" s="377"/>
      <c r="L25" s="377"/>
      <c r="M25" s="377"/>
      <c r="N25" s="377"/>
      <c r="O25" s="377"/>
      <c r="P25" s="377"/>
      <c r="Q25" s="378"/>
      <c r="R25" s="154">
        <v>4000000</v>
      </c>
      <c r="S25" s="163"/>
      <c r="T25" s="161"/>
      <c r="U25" s="169"/>
      <c r="V25" s="174"/>
      <c r="W25" s="172"/>
      <c r="X25" s="41"/>
      <c r="Y25" s="5"/>
      <c r="Z25" s="186"/>
      <c r="AA25" s="169"/>
      <c r="AB25" s="37"/>
      <c r="AC25" s="169"/>
      <c r="AD25" s="204"/>
      <c r="AE25" s="209"/>
      <c r="AF25" s="172"/>
      <c r="AG25" s="174"/>
      <c r="AH25" s="85"/>
      <c r="AI25" s="169">
        <v>2000000</v>
      </c>
      <c r="AJ25" s="215">
        <f>SUM(AI25)</f>
        <v>2000000</v>
      </c>
      <c r="AK25" s="102" t="s">
        <v>259</v>
      </c>
    </row>
    <row r="26" spans="2:41" ht="23.25" customHeight="1" x14ac:dyDescent="0.25">
      <c r="B26" s="188" t="s">
        <v>10</v>
      </c>
      <c r="C26" s="188" t="s">
        <v>11</v>
      </c>
      <c r="D26" s="188" t="s">
        <v>11</v>
      </c>
      <c r="E26" s="188" t="s">
        <v>13</v>
      </c>
      <c r="F26" s="194" t="s">
        <v>16</v>
      </c>
      <c r="G26" s="188" t="s">
        <v>26</v>
      </c>
      <c r="H26" s="226" t="s">
        <v>117</v>
      </c>
      <c r="I26" s="188"/>
      <c r="J26" s="376" t="s">
        <v>116</v>
      </c>
      <c r="K26" s="377"/>
      <c r="L26" s="377"/>
      <c r="M26" s="377"/>
      <c r="N26" s="377"/>
      <c r="O26" s="377"/>
      <c r="P26" s="377"/>
      <c r="Q26" s="378"/>
      <c r="R26" s="154">
        <v>13000000</v>
      </c>
      <c r="S26" s="163"/>
      <c r="T26" s="161"/>
      <c r="U26" s="169"/>
      <c r="V26" s="174"/>
      <c r="W26" s="172"/>
      <c r="X26" s="41"/>
      <c r="Y26" s="5"/>
      <c r="Z26" s="186"/>
      <c r="AA26" s="169"/>
      <c r="AB26" s="37"/>
      <c r="AC26" s="169"/>
      <c r="AD26" s="204"/>
      <c r="AE26" s="209"/>
      <c r="AF26" s="172"/>
      <c r="AG26" s="174"/>
      <c r="AH26" s="85"/>
      <c r="AI26" s="169">
        <v>4000000</v>
      </c>
      <c r="AJ26" s="215">
        <f>SUM(AI26)</f>
        <v>4000000</v>
      </c>
      <c r="AK26" s="102" t="s">
        <v>260</v>
      </c>
      <c r="AM26" s="3">
        <v>3000000</v>
      </c>
      <c r="AN26" s="3">
        <v>10000000</v>
      </c>
      <c r="AO26" s="78">
        <f>AM26+AN26</f>
        <v>13000000</v>
      </c>
    </row>
    <row r="27" spans="2:41" ht="37.5" customHeight="1" x14ac:dyDescent="0.25">
      <c r="B27" s="188" t="s">
        <v>10</v>
      </c>
      <c r="C27" s="188" t="s">
        <v>11</v>
      </c>
      <c r="D27" s="188" t="s">
        <v>11</v>
      </c>
      <c r="E27" s="188" t="s">
        <v>13</v>
      </c>
      <c r="F27" s="194" t="s">
        <v>16</v>
      </c>
      <c r="G27" s="188" t="s">
        <v>28</v>
      </c>
      <c r="H27" s="226" t="s">
        <v>11</v>
      </c>
      <c r="I27" s="188"/>
      <c r="J27" s="376" t="s">
        <v>181</v>
      </c>
      <c r="K27" s="377"/>
      <c r="L27" s="377"/>
      <c r="M27" s="378"/>
      <c r="N27" s="228"/>
      <c r="O27" s="228"/>
      <c r="P27" s="228"/>
      <c r="Q27" s="228"/>
      <c r="R27" s="154">
        <v>18300000</v>
      </c>
      <c r="S27" s="163"/>
      <c r="T27" s="161"/>
      <c r="U27" s="169"/>
      <c r="V27" s="174"/>
      <c r="W27" s="172"/>
      <c r="X27" s="41"/>
      <c r="Y27" s="5"/>
      <c r="Z27" s="186"/>
      <c r="AA27" s="169"/>
      <c r="AB27" s="37"/>
      <c r="AC27" s="169"/>
      <c r="AD27" s="204"/>
      <c r="AE27" s="209"/>
      <c r="AF27" s="172"/>
      <c r="AG27" s="174"/>
      <c r="AH27" s="85"/>
      <c r="AI27" s="169"/>
      <c r="AJ27" s="215"/>
      <c r="AK27" s="157" t="s">
        <v>162</v>
      </c>
      <c r="AM27" s="30">
        <v>17000000</v>
      </c>
      <c r="AN27" s="82">
        <v>1300000</v>
      </c>
      <c r="AO27" s="82">
        <f>AM27+AN27</f>
        <v>18300000</v>
      </c>
    </row>
    <row r="28" spans="2:41" ht="62.25" customHeight="1" x14ac:dyDescent="0.25">
      <c r="B28" s="188" t="s">
        <v>10</v>
      </c>
      <c r="C28" s="188" t="s">
        <v>11</v>
      </c>
      <c r="D28" s="188" t="s">
        <v>11</v>
      </c>
      <c r="E28" s="188" t="s">
        <v>13</v>
      </c>
      <c r="F28" s="194" t="s">
        <v>16</v>
      </c>
      <c r="G28" s="188" t="s">
        <v>28</v>
      </c>
      <c r="H28" s="226" t="s">
        <v>34</v>
      </c>
      <c r="I28" s="188"/>
      <c r="J28" s="376" t="s">
        <v>182</v>
      </c>
      <c r="K28" s="377"/>
      <c r="L28" s="377"/>
      <c r="M28" s="378"/>
      <c r="N28" s="228"/>
      <c r="O28" s="228"/>
      <c r="P28" s="228"/>
      <c r="Q28" s="228"/>
      <c r="R28" s="154">
        <v>500000</v>
      </c>
      <c r="S28" s="163"/>
      <c r="T28" s="161"/>
      <c r="U28" s="169"/>
      <c r="V28" s="174"/>
      <c r="W28" s="172"/>
      <c r="X28" s="41"/>
      <c r="Y28" s="5"/>
      <c r="Z28" s="186"/>
      <c r="AA28" s="169"/>
      <c r="AB28" s="37"/>
      <c r="AC28" s="169"/>
      <c r="AD28" s="204"/>
      <c r="AE28" s="209"/>
      <c r="AF28" s="172"/>
      <c r="AG28" s="174"/>
      <c r="AH28" s="85"/>
      <c r="AI28" s="169"/>
      <c r="AJ28" s="212"/>
      <c r="AK28" s="157" t="s">
        <v>162</v>
      </c>
      <c r="AM28" s="30">
        <v>500000</v>
      </c>
      <c r="AN28" s="74"/>
    </row>
    <row r="29" spans="2:41" ht="35.450000000000003" customHeight="1" x14ac:dyDescent="0.25">
      <c r="B29" s="188" t="s">
        <v>10</v>
      </c>
      <c r="C29" s="188" t="s">
        <v>11</v>
      </c>
      <c r="D29" s="188" t="s">
        <v>11</v>
      </c>
      <c r="E29" s="188" t="s">
        <v>13</v>
      </c>
      <c r="F29" s="194" t="s">
        <v>16</v>
      </c>
      <c r="G29" s="188" t="s">
        <v>28</v>
      </c>
      <c r="H29" s="226" t="s">
        <v>115</v>
      </c>
      <c r="I29" s="188"/>
      <c r="J29" s="376" t="s">
        <v>114</v>
      </c>
      <c r="K29" s="377"/>
      <c r="L29" s="377"/>
      <c r="M29" s="377"/>
      <c r="N29" s="377"/>
      <c r="O29" s="377"/>
      <c r="P29" s="377"/>
      <c r="Q29" s="378"/>
      <c r="R29" s="154">
        <v>5000000</v>
      </c>
      <c r="S29" s="163"/>
      <c r="T29" s="161"/>
      <c r="U29" s="169"/>
      <c r="V29" s="174"/>
      <c r="W29" s="172"/>
      <c r="X29" s="41"/>
      <c r="Y29" s="5"/>
      <c r="Z29" s="186"/>
      <c r="AA29" s="169"/>
      <c r="AB29" s="37"/>
      <c r="AC29" s="169"/>
      <c r="AD29" s="204"/>
      <c r="AE29" s="209"/>
      <c r="AF29" s="172"/>
      <c r="AG29" s="174"/>
      <c r="AH29" s="85"/>
      <c r="AI29" s="169">
        <v>2000000</v>
      </c>
      <c r="AJ29" s="215">
        <f>SUM(AI29)</f>
        <v>2000000</v>
      </c>
      <c r="AK29" s="158" t="s">
        <v>259</v>
      </c>
    </row>
    <row r="30" spans="2:41" ht="23.25" customHeight="1" x14ac:dyDescent="0.25">
      <c r="B30" s="188" t="s">
        <v>10</v>
      </c>
      <c r="C30" s="188" t="s">
        <v>11</v>
      </c>
      <c r="D30" s="188" t="s">
        <v>11</v>
      </c>
      <c r="E30" s="188" t="s">
        <v>13</v>
      </c>
      <c r="F30" s="194" t="s">
        <v>16</v>
      </c>
      <c r="G30" s="188" t="s">
        <v>28</v>
      </c>
      <c r="H30" s="226" t="s">
        <v>43</v>
      </c>
      <c r="I30" s="188"/>
      <c r="J30" s="376" t="s">
        <v>183</v>
      </c>
      <c r="K30" s="377"/>
      <c r="L30" s="377"/>
      <c r="M30" s="378"/>
      <c r="N30" s="228"/>
      <c r="O30" s="228"/>
      <c r="P30" s="228"/>
      <c r="Q30" s="228"/>
      <c r="R30" s="154">
        <v>150000000</v>
      </c>
      <c r="S30" s="163"/>
      <c r="T30" s="161"/>
      <c r="U30" s="169"/>
      <c r="V30" s="174"/>
      <c r="W30" s="172"/>
      <c r="X30" s="41"/>
      <c r="Y30" s="5"/>
      <c r="Z30" s="186"/>
      <c r="AA30" s="169"/>
      <c r="AB30" s="37"/>
      <c r="AC30" s="169"/>
      <c r="AD30" s="204"/>
      <c r="AE30" s="209"/>
      <c r="AF30" s="172"/>
      <c r="AG30" s="174"/>
      <c r="AH30" s="85"/>
      <c r="AI30" s="169">
        <f>SUM(AI25:AI29)</f>
        <v>8000000</v>
      </c>
      <c r="AJ30" s="215">
        <f>SUM(AI30)</f>
        <v>8000000</v>
      </c>
      <c r="AK30" s="157" t="s">
        <v>163</v>
      </c>
      <c r="AM30" s="75" t="s">
        <v>184</v>
      </c>
    </row>
    <row r="31" spans="2:41" ht="23.25" customHeight="1" x14ac:dyDescent="0.25">
      <c r="B31" s="192" t="s">
        <v>10</v>
      </c>
      <c r="C31" s="192" t="s">
        <v>11</v>
      </c>
      <c r="D31" s="192" t="s">
        <v>11</v>
      </c>
      <c r="E31" s="192" t="s">
        <v>11</v>
      </c>
      <c r="F31" s="94"/>
      <c r="G31" s="387"/>
      <c r="H31" s="388"/>
      <c r="I31" s="192"/>
      <c r="J31" s="389" t="s">
        <v>24</v>
      </c>
      <c r="K31" s="390"/>
      <c r="L31" s="390"/>
      <c r="M31" s="390"/>
      <c r="N31" s="390"/>
      <c r="O31" s="390"/>
      <c r="P31" s="390"/>
      <c r="Q31" s="391"/>
      <c r="R31" s="152">
        <f>+R32+R34+R41+R47+R62+R65+R66</f>
        <v>6846996528</v>
      </c>
      <c r="S31" s="163"/>
      <c r="T31" s="161"/>
      <c r="U31" s="169"/>
      <c r="V31" s="174"/>
      <c r="W31" s="172"/>
      <c r="X31" s="41"/>
      <c r="Y31" s="5"/>
      <c r="Z31" s="186"/>
      <c r="AA31" s="169"/>
      <c r="AB31" s="37"/>
      <c r="AC31" s="169"/>
      <c r="AD31" s="204"/>
      <c r="AE31" s="209"/>
      <c r="AF31" s="172"/>
      <c r="AG31" s="174"/>
      <c r="AH31" s="85"/>
      <c r="AI31" s="169"/>
      <c r="AJ31" s="215"/>
    </row>
    <row r="32" spans="2:41" ht="23.25" customHeight="1" x14ac:dyDescent="0.25">
      <c r="B32" s="193" t="s">
        <v>10</v>
      </c>
      <c r="C32" s="193" t="s">
        <v>11</v>
      </c>
      <c r="D32" s="193" t="s">
        <v>11</v>
      </c>
      <c r="E32" s="193" t="s">
        <v>11</v>
      </c>
      <c r="F32" s="35" t="s">
        <v>25</v>
      </c>
      <c r="G32" s="193"/>
      <c r="H32" s="225"/>
      <c r="I32" s="193"/>
      <c r="J32" s="379" t="s">
        <v>103</v>
      </c>
      <c r="K32" s="380"/>
      <c r="L32" s="380"/>
      <c r="M32" s="380"/>
      <c r="N32" s="380"/>
      <c r="O32" s="380"/>
      <c r="P32" s="380"/>
      <c r="Q32" s="381"/>
      <c r="R32" s="153">
        <f>+R33</f>
        <v>200000000</v>
      </c>
      <c r="S32" s="163"/>
      <c r="T32" s="161"/>
      <c r="U32" s="169"/>
      <c r="V32" s="174"/>
      <c r="W32" s="172"/>
      <c r="X32" s="41"/>
      <c r="Y32" s="5"/>
      <c r="Z32" s="186"/>
      <c r="AA32" s="169"/>
      <c r="AB32" s="37"/>
      <c r="AC32" s="169"/>
      <c r="AD32" s="204"/>
      <c r="AE32" s="209"/>
      <c r="AF32" s="172"/>
      <c r="AG32" s="174"/>
      <c r="AH32" s="85"/>
      <c r="AI32" s="169"/>
      <c r="AJ32" s="215"/>
      <c r="AK32" s="76"/>
    </row>
    <row r="33" spans="2:42" ht="23.25" customHeight="1" x14ac:dyDescent="0.25">
      <c r="B33" s="188" t="s">
        <v>10</v>
      </c>
      <c r="C33" s="188" t="s">
        <v>11</v>
      </c>
      <c r="D33" s="188" t="s">
        <v>11</v>
      </c>
      <c r="E33" s="188" t="s">
        <v>11</v>
      </c>
      <c r="F33" s="194" t="s">
        <v>25</v>
      </c>
      <c r="G33" s="188" t="s">
        <v>16</v>
      </c>
      <c r="H33" s="226" t="s">
        <v>13</v>
      </c>
      <c r="I33" s="188" t="s">
        <v>265</v>
      </c>
      <c r="J33" s="376" t="s">
        <v>66</v>
      </c>
      <c r="K33" s="377"/>
      <c r="L33" s="377"/>
      <c r="M33" s="377"/>
      <c r="N33" s="377"/>
      <c r="O33" s="377"/>
      <c r="P33" s="377"/>
      <c r="Q33" s="378"/>
      <c r="R33" s="154">
        <f>100000000+100000000</f>
        <v>200000000</v>
      </c>
      <c r="S33" s="163">
        <v>8800000</v>
      </c>
      <c r="T33" s="164">
        <v>60000000</v>
      </c>
      <c r="U33" s="170">
        <v>60000000</v>
      </c>
      <c r="V33" s="174">
        <v>6000000</v>
      </c>
      <c r="W33" s="172"/>
      <c r="X33" s="41"/>
      <c r="Y33" s="5">
        <v>20000000</v>
      </c>
      <c r="Z33" s="186"/>
      <c r="AA33" s="169">
        <v>11047900</v>
      </c>
      <c r="AB33" s="37"/>
      <c r="AC33" s="169"/>
      <c r="AD33" s="204"/>
      <c r="AE33" s="209"/>
      <c r="AF33" s="172"/>
      <c r="AG33" s="174"/>
      <c r="AH33" s="85"/>
      <c r="AI33" s="169"/>
      <c r="AJ33" s="215">
        <f>SUM(S33:AI33)</f>
        <v>165847900</v>
      </c>
      <c r="AK33" s="156" t="s">
        <v>165</v>
      </c>
      <c r="AM33" s="60" t="s">
        <v>185</v>
      </c>
    </row>
    <row r="34" spans="2:42" ht="49.5" customHeight="1" x14ac:dyDescent="0.25">
      <c r="B34" s="193" t="s">
        <v>10</v>
      </c>
      <c r="C34" s="193" t="s">
        <v>11</v>
      </c>
      <c r="D34" s="193" t="s">
        <v>11</v>
      </c>
      <c r="E34" s="193" t="s">
        <v>11</v>
      </c>
      <c r="F34" s="35" t="s">
        <v>26</v>
      </c>
      <c r="G34" s="382"/>
      <c r="H34" s="383"/>
      <c r="I34" s="193"/>
      <c r="J34" s="379" t="s">
        <v>27</v>
      </c>
      <c r="K34" s="380"/>
      <c r="L34" s="380"/>
      <c r="M34" s="380"/>
      <c r="N34" s="380"/>
      <c r="O34" s="380"/>
      <c r="P34" s="380"/>
      <c r="Q34" s="381"/>
      <c r="R34" s="153">
        <f>R35+R36+R37+R38+R39+R40</f>
        <v>285000000</v>
      </c>
      <c r="S34" s="163"/>
      <c r="T34" s="161"/>
      <c r="U34" s="169"/>
      <c r="V34" s="174"/>
      <c r="W34" s="172"/>
      <c r="X34" s="41"/>
      <c r="Y34" s="5"/>
      <c r="Z34" s="186"/>
      <c r="AA34" s="169"/>
      <c r="AB34" s="37"/>
      <c r="AC34" s="169"/>
      <c r="AD34" s="204"/>
      <c r="AE34" s="209"/>
      <c r="AF34" s="172"/>
      <c r="AG34" s="174"/>
      <c r="AH34" s="85"/>
      <c r="AI34" s="169"/>
      <c r="AJ34" s="215"/>
    </row>
    <row r="35" spans="2:42" ht="23.25" customHeight="1" x14ac:dyDescent="0.25">
      <c r="B35" s="188" t="s">
        <v>10</v>
      </c>
      <c r="C35" s="188" t="s">
        <v>11</v>
      </c>
      <c r="D35" s="188" t="s">
        <v>11</v>
      </c>
      <c r="E35" s="188" t="s">
        <v>11</v>
      </c>
      <c r="F35" s="194" t="s">
        <v>26</v>
      </c>
      <c r="G35" s="188" t="s">
        <v>22</v>
      </c>
      <c r="H35" s="226" t="s">
        <v>34</v>
      </c>
      <c r="I35" s="188"/>
      <c r="J35" s="376" t="s">
        <v>96</v>
      </c>
      <c r="K35" s="377"/>
      <c r="L35" s="377"/>
      <c r="M35" s="377"/>
      <c r="N35" s="377"/>
      <c r="O35" s="377"/>
      <c r="P35" s="377"/>
      <c r="Q35" s="378"/>
      <c r="R35" s="154">
        <v>5000000</v>
      </c>
      <c r="S35" s="163"/>
      <c r="T35" s="161"/>
      <c r="U35" s="169"/>
      <c r="V35" s="174"/>
      <c r="W35" s="172"/>
      <c r="X35" s="41"/>
      <c r="Y35" s="5"/>
      <c r="Z35" s="186"/>
      <c r="AA35" s="169"/>
      <c r="AB35" s="37"/>
      <c r="AC35" s="169"/>
      <c r="AD35" s="204"/>
      <c r="AE35" s="209"/>
      <c r="AF35" s="172"/>
      <c r="AG35" s="174"/>
      <c r="AH35" s="85"/>
      <c r="AI35" s="169">
        <v>3000000</v>
      </c>
      <c r="AJ35" s="215">
        <f>SUM(AI35)</f>
        <v>3000000</v>
      </c>
      <c r="AK35" s="102" t="s">
        <v>260</v>
      </c>
    </row>
    <row r="36" spans="2:42" ht="23.25" customHeight="1" x14ac:dyDescent="0.25">
      <c r="B36" s="188" t="s">
        <v>10</v>
      </c>
      <c r="C36" s="188" t="s">
        <v>11</v>
      </c>
      <c r="D36" s="188" t="s">
        <v>11</v>
      </c>
      <c r="E36" s="188" t="s">
        <v>11</v>
      </c>
      <c r="F36" s="194" t="s">
        <v>26</v>
      </c>
      <c r="G36" s="188" t="s">
        <v>22</v>
      </c>
      <c r="H36" s="226" t="s">
        <v>36</v>
      </c>
      <c r="I36" s="188"/>
      <c r="J36" s="376" t="s">
        <v>97</v>
      </c>
      <c r="K36" s="377"/>
      <c r="L36" s="377"/>
      <c r="M36" s="377"/>
      <c r="N36" s="377"/>
      <c r="O36" s="377"/>
      <c r="P36" s="377"/>
      <c r="Q36" s="378"/>
      <c r="R36" s="154">
        <v>1000000</v>
      </c>
      <c r="S36" s="163"/>
      <c r="T36" s="161"/>
      <c r="U36" s="169"/>
      <c r="V36" s="174"/>
      <c r="W36" s="172"/>
      <c r="X36" s="41"/>
      <c r="Y36" s="5"/>
      <c r="Z36" s="186"/>
      <c r="AA36" s="169"/>
      <c r="AB36" s="37"/>
      <c r="AC36" s="169"/>
      <c r="AD36" s="204"/>
      <c r="AE36" s="209"/>
      <c r="AF36" s="172"/>
      <c r="AG36" s="174"/>
      <c r="AH36" s="85"/>
      <c r="AI36" s="169">
        <v>1000000</v>
      </c>
      <c r="AJ36" s="215">
        <f>SUM(AI36)</f>
        <v>1000000</v>
      </c>
      <c r="AK36" s="102" t="s">
        <v>259</v>
      </c>
    </row>
    <row r="37" spans="2:42" ht="49.5" customHeight="1" x14ac:dyDescent="0.25">
      <c r="B37" s="188" t="s">
        <v>10</v>
      </c>
      <c r="C37" s="188" t="s">
        <v>11</v>
      </c>
      <c r="D37" s="188" t="s">
        <v>11</v>
      </c>
      <c r="E37" s="188" t="s">
        <v>11</v>
      </c>
      <c r="F37" s="194" t="s">
        <v>26</v>
      </c>
      <c r="G37" s="188" t="s">
        <v>16</v>
      </c>
      <c r="H37" s="226"/>
      <c r="I37" s="188"/>
      <c r="J37" s="376" t="s">
        <v>67</v>
      </c>
      <c r="K37" s="377"/>
      <c r="L37" s="377"/>
      <c r="M37" s="377"/>
      <c r="N37" s="377"/>
      <c r="O37" s="377"/>
      <c r="P37" s="377"/>
      <c r="Q37" s="378"/>
      <c r="R37" s="154">
        <v>125000000</v>
      </c>
      <c r="S37" s="163"/>
      <c r="T37" s="161"/>
      <c r="U37" s="169"/>
      <c r="V37" s="174"/>
      <c r="W37" s="172"/>
      <c r="X37" s="41"/>
      <c r="Y37" s="5"/>
      <c r="Z37" s="186"/>
      <c r="AA37" s="169"/>
      <c r="AB37" s="37"/>
      <c r="AC37" s="169"/>
      <c r="AD37" s="204"/>
      <c r="AE37" s="209"/>
      <c r="AF37" s="172"/>
      <c r="AG37" s="174"/>
      <c r="AH37" s="212">
        <v>60000000</v>
      </c>
      <c r="AI37" s="169">
        <f>6000000*12+5000000</f>
        <v>77000000</v>
      </c>
      <c r="AJ37" s="215">
        <f>AI37</f>
        <v>77000000</v>
      </c>
      <c r="AK37" s="220" t="s">
        <v>284</v>
      </c>
      <c r="AM37" s="71" t="s">
        <v>177</v>
      </c>
      <c r="AN37" s="71" t="s">
        <v>179</v>
      </c>
    </row>
    <row r="38" spans="2:42" ht="23.25" customHeight="1" x14ac:dyDescent="0.25">
      <c r="B38" s="188" t="s">
        <v>10</v>
      </c>
      <c r="C38" s="188" t="s">
        <v>11</v>
      </c>
      <c r="D38" s="188" t="s">
        <v>11</v>
      </c>
      <c r="E38" s="188" t="s">
        <v>11</v>
      </c>
      <c r="F38" s="194" t="s">
        <v>26</v>
      </c>
      <c r="G38" s="188" t="s">
        <v>25</v>
      </c>
      <c r="H38" s="226"/>
      <c r="I38" s="188"/>
      <c r="J38" s="376" t="s">
        <v>68</v>
      </c>
      <c r="K38" s="377"/>
      <c r="L38" s="377"/>
      <c r="M38" s="377"/>
      <c r="N38" s="377"/>
      <c r="O38" s="377"/>
      <c r="P38" s="377"/>
      <c r="Q38" s="378"/>
      <c r="R38" s="154">
        <v>1000000</v>
      </c>
      <c r="S38" s="163"/>
      <c r="T38" s="161"/>
      <c r="U38" s="169"/>
      <c r="V38" s="174"/>
      <c r="W38" s="172"/>
      <c r="X38" s="41"/>
      <c r="Y38" s="5"/>
      <c r="Z38" s="186"/>
      <c r="AA38" s="169"/>
      <c r="AB38" s="37"/>
      <c r="AC38" s="169"/>
      <c r="AD38" s="204"/>
      <c r="AE38" s="209"/>
      <c r="AF38" s="172"/>
      <c r="AG38" s="174"/>
      <c r="AH38" s="85"/>
      <c r="AI38" s="169"/>
      <c r="AJ38" s="215"/>
      <c r="AK38" s="102"/>
    </row>
    <row r="39" spans="2:42" ht="23.25" customHeight="1" x14ac:dyDescent="0.25">
      <c r="B39" s="188" t="s">
        <v>10</v>
      </c>
      <c r="C39" s="188" t="s">
        <v>11</v>
      </c>
      <c r="D39" s="188" t="s">
        <v>11</v>
      </c>
      <c r="E39" s="188" t="s">
        <v>11</v>
      </c>
      <c r="F39" s="194" t="s">
        <v>26</v>
      </c>
      <c r="G39" s="188" t="s">
        <v>30</v>
      </c>
      <c r="H39" s="226"/>
      <c r="I39" s="188"/>
      <c r="J39" s="376" t="s">
        <v>69</v>
      </c>
      <c r="K39" s="377"/>
      <c r="L39" s="377"/>
      <c r="M39" s="377"/>
      <c r="N39" s="377"/>
      <c r="O39" s="377"/>
      <c r="P39" s="377"/>
      <c r="Q39" s="378"/>
      <c r="R39" s="154">
        <v>33000000</v>
      </c>
      <c r="S39" s="163">
        <v>250000</v>
      </c>
      <c r="T39" s="161"/>
      <c r="U39" s="169"/>
      <c r="V39" s="174"/>
      <c r="W39" s="172"/>
      <c r="X39" s="41"/>
      <c r="Y39" s="5"/>
      <c r="Z39" s="186"/>
      <c r="AA39" s="169"/>
      <c r="AB39" s="37"/>
      <c r="AC39" s="169"/>
      <c r="AD39" s="204"/>
      <c r="AE39" s="209"/>
      <c r="AF39" s="172"/>
      <c r="AG39" s="174"/>
      <c r="AH39" s="85"/>
      <c r="AI39" s="169">
        <v>33000000</v>
      </c>
      <c r="AJ39" s="215">
        <f>AI39</f>
        <v>33000000</v>
      </c>
      <c r="AK39" s="220" t="s">
        <v>271</v>
      </c>
    </row>
    <row r="40" spans="2:42" ht="23.25" customHeight="1" x14ac:dyDescent="0.25">
      <c r="B40" s="188" t="s">
        <v>10</v>
      </c>
      <c r="C40" s="188" t="s">
        <v>11</v>
      </c>
      <c r="D40" s="188" t="s">
        <v>11</v>
      </c>
      <c r="E40" s="188" t="s">
        <v>11</v>
      </c>
      <c r="F40" s="194" t="s">
        <v>26</v>
      </c>
      <c r="G40" s="188" t="s">
        <v>32</v>
      </c>
      <c r="H40" s="226"/>
      <c r="I40" s="188"/>
      <c r="J40" s="376" t="s">
        <v>70</v>
      </c>
      <c r="K40" s="377"/>
      <c r="L40" s="377"/>
      <c r="M40" s="377"/>
      <c r="N40" s="377"/>
      <c r="O40" s="377"/>
      <c r="P40" s="377"/>
      <c r="Q40" s="378"/>
      <c r="R40" s="154">
        <v>120000000</v>
      </c>
      <c r="S40" s="163">
        <v>5600000</v>
      </c>
      <c r="T40" s="161">
        <v>7479800</v>
      </c>
      <c r="U40" s="169"/>
      <c r="V40" s="174">
        <v>14700000</v>
      </c>
      <c r="W40" s="172">
        <v>4673460</v>
      </c>
      <c r="X40" s="41"/>
      <c r="Y40" s="5"/>
      <c r="Z40" s="186"/>
      <c r="AA40" s="169"/>
      <c r="AB40" s="37"/>
      <c r="AC40" s="169"/>
      <c r="AD40" s="204"/>
      <c r="AE40" s="209"/>
      <c r="AF40" s="172"/>
      <c r="AG40" s="174"/>
      <c r="AH40" s="85"/>
      <c r="AI40" s="169">
        <v>139000000</v>
      </c>
      <c r="AJ40" s="215">
        <f>AI40</f>
        <v>139000000</v>
      </c>
      <c r="AK40" s="220" t="s">
        <v>111</v>
      </c>
    </row>
    <row r="41" spans="2:42" ht="23.25" customHeight="1" x14ac:dyDescent="0.25">
      <c r="B41" s="193" t="s">
        <v>10</v>
      </c>
      <c r="C41" s="193" t="s">
        <v>11</v>
      </c>
      <c r="D41" s="193" t="s">
        <v>11</v>
      </c>
      <c r="E41" s="193" t="s">
        <v>11</v>
      </c>
      <c r="F41" s="35" t="s">
        <v>28</v>
      </c>
      <c r="G41" s="382"/>
      <c r="H41" s="383"/>
      <c r="I41" s="193"/>
      <c r="J41" s="379" t="s">
        <v>29</v>
      </c>
      <c r="K41" s="380"/>
      <c r="L41" s="380"/>
      <c r="M41" s="380"/>
      <c r="N41" s="380"/>
      <c r="O41" s="380"/>
      <c r="P41" s="380"/>
      <c r="Q41" s="381"/>
      <c r="R41" s="153">
        <f>+R42+R43</f>
        <v>3191696528</v>
      </c>
      <c r="S41" s="163"/>
      <c r="T41" s="161"/>
      <c r="U41" s="169"/>
      <c r="V41" s="174"/>
      <c r="W41" s="172"/>
      <c r="X41" s="41"/>
      <c r="Y41" s="5"/>
      <c r="Z41" s="186"/>
      <c r="AA41" s="169"/>
      <c r="AB41" s="37"/>
      <c r="AC41" s="169"/>
      <c r="AD41" s="204"/>
      <c r="AE41" s="209"/>
      <c r="AF41" s="172"/>
      <c r="AG41" s="174"/>
      <c r="AH41" s="85"/>
      <c r="AI41" s="169"/>
      <c r="AJ41" s="215"/>
      <c r="AK41" s="34"/>
    </row>
    <row r="42" spans="2:42" ht="23.25" customHeight="1" x14ac:dyDescent="0.25">
      <c r="B42" s="188" t="s">
        <v>10</v>
      </c>
      <c r="C42" s="188" t="s">
        <v>11</v>
      </c>
      <c r="D42" s="188" t="s">
        <v>11</v>
      </c>
      <c r="E42" s="188" t="s">
        <v>11</v>
      </c>
      <c r="F42" s="194" t="s">
        <v>28</v>
      </c>
      <c r="G42" s="188" t="s">
        <v>41</v>
      </c>
      <c r="H42" s="226"/>
      <c r="I42" s="188"/>
      <c r="J42" s="376" t="s">
        <v>72</v>
      </c>
      <c r="K42" s="377"/>
      <c r="L42" s="377"/>
      <c r="M42" s="377"/>
      <c r="N42" s="377"/>
      <c r="O42" s="377"/>
      <c r="P42" s="377"/>
      <c r="Q42" s="378"/>
      <c r="R42" s="154">
        <v>130000000</v>
      </c>
      <c r="S42" s="163"/>
      <c r="T42" s="161"/>
      <c r="U42" s="169"/>
      <c r="V42" s="174"/>
      <c r="W42" s="172"/>
      <c r="X42" s="41"/>
      <c r="Y42" s="5"/>
      <c r="Z42" s="186"/>
      <c r="AA42" s="169"/>
      <c r="AB42" s="37"/>
      <c r="AC42" s="169"/>
      <c r="AD42" s="204"/>
      <c r="AE42" s="209"/>
      <c r="AF42" s="172"/>
      <c r="AG42" s="174"/>
      <c r="AH42" s="85"/>
      <c r="AI42" s="169">
        <v>164000000</v>
      </c>
      <c r="AJ42" s="215">
        <f>SUM(S42:AI42)</f>
        <v>164000000</v>
      </c>
      <c r="AK42" s="220" t="s">
        <v>109</v>
      </c>
      <c r="AL42" s="2"/>
    </row>
    <row r="43" spans="2:42" ht="23.25" customHeight="1" x14ac:dyDescent="0.25">
      <c r="B43" s="188" t="s">
        <v>10</v>
      </c>
      <c r="C43" s="188" t="s">
        <v>11</v>
      </c>
      <c r="D43" s="188" t="s">
        <v>11</v>
      </c>
      <c r="E43" s="188" t="s">
        <v>11</v>
      </c>
      <c r="F43" s="194" t="s">
        <v>28</v>
      </c>
      <c r="G43" s="188" t="s">
        <v>20</v>
      </c>
      <c r="H43" s="226"/>
      <c r="I43" s="188"/>
      <c r="J43" s="376" t="s">
        <v>73</v>
      </c>
      <c r="K43" s="377"/>
      <c r="L43" s="377"/>
      <c r="M43" s="377"/>
      <c r="N43" s="377"/>
      <c r="O43" s="377"/>
      <c r="P43" s="377"/>
      <c r="Q43" s="378"/>
      <c r="R43" s="154">
        <f>+R44</f>
        <v>3061696528</v>
      </c>
      <c r="S43" s="163"/>
      <c r="T43" s="161"/>
      <c r="U43" s="169"/>
      <c r="V43" s="174"/>
      <c r="W43" s="172"/>
      <c r="X43" s="41"/>
      <c r="Y43" s="5"/>
      <c r="Z43" s="186"/>
      <c r="AA43" s="169"/>
      <c r="AB43" s="37"/>
      <c r="AC43" s="169"/>
      <c r="AD43" s="204"/>
      <c r="AE43" s="209"/>
      <c r="AF43" s="172"/>
      <c r="AG43" s="174"/>
      <c r="AH43" s="85"/>
      <c r="AI43" s="169"/>
      <c r="AJ43" s="215"/>
      <c r="AK43" s="102" t="s">
        <v>172</v>
      </c>
    </row>
    <row r="44" spans="2:42" ht="23.25" customHeight="1" x14ac:dyDescent="0.25">
      <c r="B44" s="188" t="s">
        <v>10</v>
      </c>
      <c r="C44" s="188" t="s">
        <v>11</v>
      </c>
      <c r="D44" s="188" t="s">
        <v>11</v>
      </c>
      <c r="E44" s="188" t="s">
        <v>11</v>
      </c>
      <c r="F44" s="194" t="s">
        <v>28</v>
      </c>
      <c r="G44" s="188" t="s">
        <v>20</v>
      </c>
      <c r="H44" s="226" t="s">
        <v>11</v>
      </c>
      <c r="I44" s="188"/>
      <c r="J44" s="376" t="s">
        <v>98</v>
      </c>
      <c r="K44" s="377"/>
      <c r="L44" s="377"/>
      <c r="M44" s="377"/>
      <c r="N44" s="377"/>
      <c r="O44" s="377"/>
      <c r="P44" s="377"/>
      <c r="Q44" s="378"/>
      <c r="R44" s="154">
        <f>+R45+R46</f>
        <v>3061696528</v>
      </c>
      <c r="S44" s="163"/>
      <c r="T44" s="161"/>
      <c r="U44" s="169"/>
      <c r="V44" s="174"/>
      <c r="W44" s="172"/>
      <c r="X44" s="41"/>
      <c r="Y44" s="5"/>
      <c r="Z44" s="186"/>
      <c r="AA44" s="169"/>
      <c r="AB44" s="37"/>
      <c r="AC44" s="169"/>
      <c r="AD44" s="204"/>
      <c r="AE44" s="209"/>
      <c r="AF44" s="172"/>
      <c r="AG44" s="174"/>
      <c r="AH44" s="85"/>
      <c r="AI44" s="169"/>
      <c r="AJ44" s="215"/>
      <c r="AK44" s="102" t="s">
        <v>172</v>
      </c>
    </row>
    <row r="45" spans="2:42" ht="33" customHeight="1" x14ac:dyDescent="0.25">
      <c r="B45" s="188" t="s">
        <v>10</v>
      </c>
      <c r="C45" s="188" t="s">
        <v>11</v>
      </c>
      <c r="D45" s="188" t="s">
        <v>11</v>
      </c>
      <c r="E45" s="188" t="s">
        <v>11</v>
      </c>
      <c r="F45" s="194" t="s">
        <v>28</v>
      </c>
      <c r="G45" s="188" t="s">
        <v>20</v>
      </c>
      <c r="H45" s="226" t="s">
        <v>11</v>
      </c>
      <c r="I45" s="188" t="s">
        <v>252</v>
      </c>
      <c r="J45" s="376" t="s">
        <v>99</v>
      </c>
      <c r="K45" s="377"/>
      <c r="L45" s="377"/>
      <c r="M45" s="377"/>
      <c r="N45" s="377"/>
      <c r="O45" s="377"/>
      <c r="P45" s="377"/>
      <c r="Q45" s="378"/>
      <c r="R45" s="154">
        <v>51000000</v>
      </c>
      <c r="S45" s="163"/>
      <c r="T45" s="161"/>
      <c r="U45" s="169"/>
      <c r="V45" s="174">
        <v>13200000</v>
      </c>
      <c r="W45" s="172"/>
      <c r="X45" s="41"/>
      <c r="Y45" s="5"/>
      <c r="Z45" s="186"/>
      <c r="AA45" s="169"/>
      <c r="AB45" s="37"/>
      <c r="AC45" s="169"/>
      <c r="AD45" s="204"/>
      <c r="AE45" s="209"/>
      <c r="AF45" s="172"/>
      <c r="AG45" s="174"/>
      <c r="AH45" s="85"/>
      <c r="AI45" s="169">
        <v>52000000</v>
      </c>
      <c r="AJ45" s="215">
        <f>SUM(AI45)</f>
        <v>52000000</v>
      </c>
      <c r="AK45" s="220" t="s">
        <v>128</v>
      </c>
    </row>
    <row r="46" spans="2:42" ht="45" customHeight="1" x14ac:dyDescent="0.25">
      <c r="B46" s="188" t="s">
        <v>10</v>
      </c>
      <c r="C46" s="188" t="s">
        <v>11</v>
      </c>
      <c r="D46" s="188" t="s">
        <v>11</v>
      </c>
      <c r="E46" s="188" t="s">
        <v>11</v>
      </c>
      <c r="F46" s="194" t="s">
        <v>28</v>
      </c>
      <c r="G46" s="188" t="s">
        <v>20</v>
      </c>
      <c r="H46" s="226" t="s">
        <v>11</v>
      </c>
      <c r="I46" s="188" t="s">
        <v>253</v>
      </c>
      <c r="J46" s="376" t="s">
        <v>156</v>
      </c>
      <c r="K46" s="377"/>
      <c r="L46" s="377"/>
      <c r="M46" s="377"/>
      <c r="N46" s="377"/>
      <c r="O46" s="377"/>
      <c r="P46" s="377"/>
      <c r="Q46" s="378"/>
      <c r="R46" s="154">
        <v>3010696528</v>
      </c>
      <c r="S46" s="163"/>
      <c r="T46" s="161"/>
      <c r="U46" s="169"/>
      <c r="V46" s="174"/>
      <c r="W46" s="172"/>
      <c r="X46" s="41"/>
      <c r="Y46" s="5"/>
      <c r="Z46" s="186"/>
      <c r="AA46" s="169"/>
      <c r="AB46" s="37"/>
      <c r="AC46" s="169"/>
      <c r="AD46" s="204"/>
      <c r="AE46" s="209"/>
      <c r="AF46" s="172"/>
      <c r="AG46" s="174"/>
      <c r="AH46" s="85"/>
      <c r="AI46" s="169">
        <v>2916000000</v>
      </c>
      <c r="AJ46" s="215">
        <f>SUM(AI46)</f>
        <v>2916000000</v>
      </c>
      <c r="AK46" s="231" t="s">
        <v>261</v>
      </c>
      <c r="AL46" s="231" t="s">
        <v>262</v>
      </c>
      <c r="AM46" s="231" t="s">
        <v>263</v>
      </c>
      <c r="AN46" s="231" t="s">
        <v>264</v>
      </c>
      <c r="AO46" s="231" t="s">
        <v>282</v>
      </c>
      <c r="AP46" s="231" t="s">
        <v>283</v>
      </c>
    </row>
    <row r="47" spans="2:42" ht="23.25" customHeight="1" x14ac:dyDescent="0.25">
      <c r="B47" s="193" t="s">
        <v>10</v>
      </c>
      <c r="C47" s="193" t="s">
        <v>11</v>
      </c>
      <c r="D47" s="193" t="s">
        <v>11</v>
      </c>
      <c r="E47" s="193" t="s">
        <v>11</v>
      </c>
      <c r="F47" s="35" t="s">
        <v>30</v>
      </c>
      <c r="G47" s="221"/>
      <c r="H47" s="230"/>
      <c r="I47" s="193"/>
      <c r="J47" s="379" t="s">
        <v>31</v>
      </c>
      <c r="K47" s="380"/>
      <c r="L47" s="380"/>
      <c r="M47" s="380"/>
      <c r="N47" s="380"/>
      <c r="O47" s="380"/>
      <c r="P47" s="380"/>
      <c r="Q47" s="381"/>
      <c r="R47" s="153">
        <f>R48+R54+R55+R58+R61</f>
        <v>2990800000</v>
      </c>
      <c r="S47" s="163"/>
      <c r="T47" s="161"/>
      <c r="U47" s="169"/>
      <c r="V47" s="174"/>
      <c r="W47" s="172"/>
      <c r="X47" s="41"/>
      <c r="Y47" s="5"/>
      <c r="Z47" s="186"/>
      <c r="AA47" s="169"/>
      <c r="AB47" s="37"/>
      <c r="AC47" s="169"/>
      <c r="AD47" s="204"/>
      <c r="AE47" s="209"/>
      <c r="AF47" s="172"/>
      <c r="AG47" s="174"/>
      <c r="AH47" s="85"/>
      <c r="AI47" s="169"/>
      <c r="AJ47" s="215"/>
      <c r="AK47" s="34"/>
    </row>
    <row r="48" spans="2:42" ht="33.75" customHeight="1" x14ac:dyDescent="0.25">
      <c r="B48" s="188" t="s">
        <v>10</v>
      </c>
      <c r="C48" s="188" t="s">
        <v>11</v>
      </c>
      <c r="D48" s="188" t="s">
        <v>11</v>
      </c>
      <c r="E48" s="188" t="s">
        <v>11</v>
      </c>
      <c r="F48" s="194" t="s">
        <v>30</v>
      </c>
      <c r="G48" s="188" t="s">
        <v>22</v>
      </c>
      <c r="H48" s="226"/>
      <c r="I48" s="188"/>
      <c r="J48" s="376" t="s">
        <v>105</v>
      </c>
      <c r="K48" s="377"/>
      <c r="L48" s="377"/>
      <c r="M48" s="377"/>
      <c r="N48" s="377"/>
      <c r="O48" s="377"/>
      <c r="P48" s="377"/>
      <c r="Q48" s="378"/>
      <c r="R48" s="154">
        <f>R49+R50+R51+R52+R53</f>
        <v>2214000000</v>
      </c>
      <c r="S48" s="163"/>
      <c r="T48" s="161"/>
      <c r="U48" s="169"/>
      <c r="V48" s="174"/>
      <c r="W48" s="172"/>
      <c r="X48" s="41"/>
      <c r="Y48" s="5"/>
      <c r="Z48" s="186"/>
      <c r="AA48" s="169"/>
      <c r="AB48" s="37">
        <v>30000000</v>
      </c>
      <c r="AC48" s="169"/>
      <c r="AD48" s="204"/>
      <c r="AE48" s="209"/>
      <c r="AF48" s="172"/>
      <c r="AG48" s="174"/>
      <c r="AH48" s="85"/>
      <c r="AI48" s="169">
        <v>20000000</v>
      </c>
      <c r="AJ48" s="215">
        <f t="shared" ref="AJ48:AJ53" si="0">SUM(S48:AI48)</f>
        <v>50000000</v>
      </c>
      <c r="AK48" s="231" t="s">
        <v>266</v>
      </c>
      <c r="AL48" s="2"/>
    </row>
    <row r="49" spans="1:41" ht="209.25" customHeight="1" x14ac:dyDescent="0.25">
      <c r="B49" s="64" t="s">
        <v>10</v>
      </c>
      <c r="C49" s="64" t="s">
        <v>11</v>
      </c>
      <c r="D49" s="64" t="s">
        <v>11</v>
      </c>
      <c r="E49" s="64" t="s">
        <v>11</v>
      </c>
      <c r="F49" s="64" t="s">
        <v>30</v>
      </c>
      <c r="G49" s="64" t="s">
        <v>22</v>
      </c>
      <c r="H49" s="197">
        <v>1</v>
      </c>
      <c r="I49" s="64"/>
      <c r="J49" s="373" t="s">
        <v>186</v>
      </c>
      <c r="K49" s="374"/>
      <c r="L49" s="374"/>
      <c r="M49" s="374"/>
      <c r="N49" s="374"/>
      <c r="O49" s="374"/>
      <c r="P49" s="374"/>
      <c r="Q49" s="375"/>
      <c r="R49" s="217">
        <f>195000000+448000000</f>
        <v>643000000</v>
      </c>
      <c r="S49" s="163"/>
      <c r="T49" s="161"/>
      <c r="U49" s="169"/>
      <c r="V49" s="174"/>
      <c r="W49" s="172"/>
      <c r="X49" s="41"/>
      <c r="Y49" s="5"/>
      <c r="Z49" s="186"/>
      <c r="AA49" s="169"/>
      <c r="AB49" s="37">
        <f>30000000+305000000</f>
        <v>335000000</v>
      </c>
      <c r="AC49" s="169"/>
      <c r="AD49" s="204"/>
      <c r="AE49" s="209"/>
      <c r="AF49" s="172"/>
      <c r="AG49" s="174"/>
      <c r="AH49" s="85"/>
      <c r="AI49" s="169"/>
      <c r="AJ49" s="215">
        <f t="shared" si="0"/>
        <v>335000000</v>
      </c>
      <c r="AK49" s="231" t="s">
        <v>285</v>
      </c>
      <c r="AM49" s="72" t="s">
        <v>187</v>
      </c>
      <c r="AN49" s="92" t="s">
        <v>190</v>
      </c>
    </row>
    <row r="50" spans="1:41" s="76" customFormat="1" ht="30.75" customHeight="1" x14ac:dyDescent="0.25">
      <c r="A50" s="34"/>
      <c r="B50" s="222" t="s">
        <v>10</v>
      </c>
      <c r="C50" s="222" t="s">
        <v>11</v>
      </c>
      <c r="D50" s="222" t="s">
        <v>11</v>
      </c>
      <c r="E50" s="222" t="s">
        <v>11</v>
      </c>
      <c r="F50" s="216" t="s">
        <v>30</v>
      </c>
      <c r="G50" s="222" t="s">
        <v>22</v>
      </c>
      <c r="H50" s="222" t="s">
        <v>13</v>
      </c>
      <c r="I50" s="222">
        <v>1</v>
      </c>
      <c r="J50" s="373" t="s">
        <v>164</v>
      </c>
      <c r="K50" s="374"/>
      <c r="L50" s="374"/>
      <c r="M50" s="374"/>
      <c r="N50" s="374"/>
      <c r="O50" s="374"/>
      <c r="P50" s="374"/>
      <c r="Q50" s="375"/>
      <c r="R50" s="217">
        <v>360500000</v>
      </c>
      <c r="S50" s="163"/>
      <c r="T50" s="161"/>
      <c r="U50" s="169"/>
      <c r="V50" s="174"/>
      <c r="W50" s="172"/>
      <c r="X50" s="41"/>
      <c r="Y50" s="5"/>
      <c r="Z50" s="186"/>
      <c r="AA50" s="169"/>
      <c r="AB50" s="37"/>
      <c r="AC50" s="169"/>
      <c r="AD50" s="204"/>
      <c r="AE50" s="209"/>
      <c r="AF50" s="172"/>
      <c r="AG50" s="174"/>
      <c r="AH50" s="85">
        <v>360500000</v>
      </c>
      <c r="AI50" s="169"/>
      <c r="AJ50" s="215">
        <f t="shared" si="0"/>
        <v>360500000</v>
      </c>
      <c r="AK50" s="220" t="s">
        <v>188</v>
      </c>
      <c r="AL50" s="2"/>
    </row>
    <row r="51" spans="1:41" s="76" customFormat="1" ht="53.25" customHeight="1" x14ac:dyDescent="0.25">
      <c r="A51" s="34"/>
      <c r="B51" s="64" t="s">
        <v>10</v>
      </c>
      <c r="C51" s="64" t="s">
        <v>11</v>
      </c>
      <c r="D51" s="64" t="s">
        <v>11</v>
      </c>
      <c r="E51" s="64" t="s">
        <v>11</v>
      </c>
      <c r="F51" s="64" t="s">
        <v>30</v>
      </c>
      <c r="G51" s="64" t="s">
        <v>22</v>
      </c>
      <c r="H51" s="64" t="s">
        <v>13</v>
      </c>
      <c r="I51" s="222">
        <v>3</v>
      </c>
      <c r="J51" s="373" t="s">
        <v>249</v>
      </c>
      <c r="K51" s="374"/>
      <c r="L51" s="374"/>
      <c r="M51" s="374"/>
      <c r="N51" s="374"/>
      <c r="O51" s="374"/>
      <c r="P51" s="374"/>
      <c r="Q51" s="375"/>
      <c r="R51" s="217"/>
      <c r="S51" s="163"/>
      <c r="T51" s="161"/>
      <c r="U51" s="169"/>
      <c r="V51" s="174"/>
      <c r="W51" s="172"/>
      <c r="X51" s="41"/>
      <c r="Y51" s="5"/>
      <c r="Z51" s="186"/>
      <c r="AA51" s="169"/>
      <c r="AB51" s="37"/>
      <c r="AC51" s="169"/>
      <c r="AD51" s="204"/>
      <c r="AE51" s="209"/>
      <c r="AF51" s="172"/>
      <c r="AG51" s="174"/>
      <c r="AH51" s="85">
        <v>380340000</v>
      </c>
      <c r="AI51" s="169"/>
      <c r="AJ51" s="215">
        <f t="shared" si="0"/>
        <v>380340000</v>
      </c>
      <c r="AK51" s="220" t="s">
        <v>267</v>
      </c>
    </row>
    <row r="52" spans="1:41" ht="83.25" customHeight="1" x14ac:dyDescent="0.25">
      <c r="B52" s="222" t="s">
        <v>10</v>
      </c>
      <c r="C52" s="222" t="s">
        <v>11</v>
      </c>
      <c r="D52" s="222" t="s">
        <v>11</v>
      </c>
      <c r="E52" s="222" t="s">
        <v>11</v>
      </c>
      <c r="F52" s="216" t="s">
        <v>30</v>
      </c>
      <c r="G52" s="222" t="s">
        <v>22</v>
      </c>
      <c r="H52" s="222" t="s">
        <v>13</v>
      </c>
      <c r="I52" s="222">
        <v>9</v>
      </c>
      <c r="J52" s="373" t="s">
        <v>104</v>
      </c>
      <c r="K52" s="374"/>
      <c r="L52" s="374"/>
      <c r="M52" s="374"/>
      <c r="N52" s="374"/>
      <c r="O52" s="374"/>
      <c r="P52" s="374"/>
      <c r="Q52" s="375"/>
      <c r="R52" s="217">
        <f>40500000+370000000</f>
        <v>410500000</v>
      </c>
      <c r="S52" s="163"/>
      <c r="T52" s="161"/>
      <c r="U52" s="169"/>
      <c r="V52" s="174"/>
      <c r="W52" s="172"/>
      <c r="X52" s="41"/>
      <c r="Y52" s="5"/>
      <c r="Z52" s="186"/>
      <c r="AA52" s="169"/>
      <c r="AB52" s="37"/>
      <c r="AC52" s="169"/>
      <c r="AD52" s="204"/>
      <c r="AE52" s="209"/>
      <c r="AF52" s="172"/>
      <c r="AG52" s="174"/>
      <c r="AH52" s="85">
        <v>450000000</v>
      </c>
      <c r="AI52" s="169"/>
      <c r="AJ52" s="215">
        <f t="shared" si="0"/>
        <v>450000000</v>
      </c>
      <c r="AK52" s="220" t="s">
        <v>270</v>
      </c>
      <c r="AM52" s="101" t="s">
        <v>255</v>
      </c>
    </row>
    <row r="53" spans="1:41" ht="45" customHeight="1" x14ac:dyDescent="0.25">
      <c r="B53" s="216" t="s">
        <v>10</v>
      </c>
      <c r="C53" s="216" t="s">
        <v>11</v>
      </c>
      <c r="D53" s="216" t="s">
        <v>11</v>
      </c>
      <c r="E53" s="216" t="s">
        <v>11</v>
      </c>
      <c r="F53" s="216" t="s">
        <v>30</v>
      </c>
      <c r="G53" s="216" t="s">
        <v>22</v>
      </c>
      <c r="H53" s="216" t="s">
        <v>13</v>
      </c>
      <c r="I53" s="222">
        <v>9</v>
      </c>
      <c r="J53" s="373" t="s">
        <v>104</v>
      </c>
      <c r="K53" s="374"/>
      <c r="L53" s="374"/>
      <c r="M53" s="374"/>
      <c r="N53" s="374"/>
      <c r="O53" s="374"/>
      <c r="P53" s="374"/>
      <c r="Q53" s="375"/>
      <c r="R53" s="217">
        <f>60000000+300000000+400000000+40000000</f>
        <v>800000000</v>
      </c>
      <c r="S53" s="163"/>
      <c r="T53" s="161"/>
      <c r="U53" s="169"/>
      <c r="V53" s="174"/>
      <c r="W53" s="172"/>
      <c r="X53" s="41"/>
      <c r="Y53" s="5"/>
      <c r="Z53" s="186"/>
      <c r="AA53" s="169"/>
      <c r="AB53" s="37"/>
      <c r="AC53" s="169"/>
      <c r="AD53" s="204"/>
      <c r="AE53" s="209"/>
      <c r="AF53" s="172"/>
      <c r="AG53" s="174"/>
      <c r="AH53" s="85"/>
      <c r="AI53" s="169">
        <v>102000000</v>
      </c>
      <c r="AJ53" s="215">
        <f t="shared" si="0"/>
        <v>102000000</v>
      </c>
      <c r="AK53" s="232" t="s">
        <v>269</v>
      </c>
      <c r="AM53" s="92" t="s">
        <v>191</v>
      </c>
      <c r="AN53" s="101" t="s">
        <v>197</v>
      </c>
      <c r="AO53" s="101" t="s">
        <v>200</v>
      </c>
    </row>
    <row r="54" spans="1:41" ht="23.25" customHeight="1" x14ac:dyDescent="0.25">
      <c r="B54" s="188" t="s">
        <v>10</v>
      </c>
      <c r="C54" s="188" t="s">
        <v>11</v>
      </c>
      <c r="D54" s="188" t="s">
        <v>11</v>
      </c>
      <c r="E54" s="188" t="s">
        <v>11</v>
      </c>
      <c r="F54" s="194" t="s">
        <v>30</v>
      </c>
      <c r="G54" s="188" t="s">
        <v>16</v>
      </c>
      <c r="H54" s="226"/>
      <c r="I54" s="188"/>
      <c r="J54" s="376" t="s">
        <v>55</v>
      </c>
      <c r="K54" s="377"/>
      <c r="L54" s="377"/>
      <c r="M54" s="377"/>
      <c r="N54" s="377"/>
      <c r="O54" s="377"/>
      <c r="P54" s="377"/>
      <c r="Q54" s="378"/>
      <c r="R54" s="154">
        <v>72000000</v>
      </c>
      <c r="S54" s="163"/>
      <c r="T54" s="161">
        <v>1299677</v>
      </c>
      <c r="U54" s="169"/>
      <c r="V54" s="174">
        <v>1800000</v>
      </c>
      <c r="W54" s="172">
        <v>724055</v>
      </c>
      <c r="X54" s="41"/>
      <c r="Y54" s="5"/>
      <c r="Z54" s="186"/>
      <c r="AA54" s="169"/>
      <c r="AB54" s="37"/>
      <c r="AC54" s="169"/>
      <c r="AD54" s="204"/>
      <c r="AE54" s="209"/>
      <c r="AF54" s="172"/>
      <c r="AG54" s="174"/>
      <c r="AH54" s="85"/>
      <c r="AI54" s="169">
        <v>75000000</v>
      </c>
      <c r="AJ54" s="215">
        <f>AI54</f>
        <v>75000000</v>
      </c>
      <c r="AK54" s="102" t="s">
        <v>110</v>
      </c>
    </row>
    <row r="55" spans="1:41" ht="23.25" customHeight="1" x14ac:dyDescent="0.25">
      <c r="B55" s="188" t="s">
        <v>10</v>
      </c>
      <c r="C55" s="188" t="s">
        <v>11</v>
      </c>
      <c r="D55" s="188" t="s">
        <v>11</v>
      </c>
      <c r="E55" s="188" t="s">
        <v>11</v>
      </c>
      <c r="F55" s="194" t="s">
        <v>30</v>
      </c>
      <c r="G55" s="188" t="s">
        <v>25</v>
      </c>
      <c r="H55" s="226"/>
      <c r="I55" s="188"/>
      <c r="J55" s="376" t="s">
        <v>58</v>
      </c>
      <c r="K55" s="377"/>
      <c r="L55" s="377"/>
      <c r="M55" s="377"/>
      <c r="N55" s="377"/>
      <c r="O55" s="377"/>
      <c r="P55" s="377"/>
      <c r="Q55" s="378"/>
      <c r="R55" s="154">
        <f>+R56+R57</f>
        <v>583000000</v>
      </c>
      <c r="S55" s="163"/>
      <c r="T55" s="161"/>
      <c r="U55" s="169"/>
      <c r="V55" s="174"/>
      <c r="W55" s="172"/>
      <c r="X55" s="41"/>
      <c r="Y55" s="5"/>
      <c r="Z55" s="186"/>
      <c r="AA55" s="169"/>
      <c r="AB55" s="37"/>
      <c r="AC55" s="169"/>
      <c r="AD55" s="204"/>
      <c r="AE55" s="209"/>
      <c r="AF55" s="172"/>
      <c r="AG55" s="174"/>
      <c r="AH55" s="85"/>
      <c r="AI55" s="169"/>
      <c r="AJ55" s="215"/>
      <c r="AK55" s="102" t="s">
        <v>172</v>
      </c>
    </row>
    <row r="56" spans="1:41" ht="23.25" customHeight="1" x14ac:dyDescent="0.25">
      <c r="B56" s="216" t="s">
        <v>10</v>
      </c>
      <c r="C56" s="216" t="s">
        <v>11</v>
      </c>
      <c r="D56" s="216" t="s">
        <v>11</v>
      </c>
      <c r="E56" s="216" t="s">
        <v>11</v>
      </c>
      <c r="F56" s="216" t="s">
        <v>30</v>
      </c>
      <c r="G56" s="216" t="s">
        <v>25</v>
      </c>
      <c r="H56" s="222" t="s">
        <v>11</v>
      </c>
      <c r="I56" s="216"/>
      <c r="J56" s="373" t="s">
        <v>57</v>
      </c>
      <c r="K56" s="374"/>
      <c r="L56" s="374"/>
      <c r="M56" s="374"/>
      <c r="N56" s="374"/>
      <c r="O56" s="374"/>
      <c r="P56" s="374"/>
      <c r="Q56" s="375"/>
      <c r="R56" s="217">
        <v>207000000</v>
      </c>
      <c r="S56" s="163"/>
      <c r="T56" s="161"/>
      <c r="U56" s="169"/>
      <c r="V56" s="174"/>
      <c r="W56" s="172"/>
      <c r="X56" s="41"/>
      <c r="Y56" s="5"/>
      <c r="Z56" s="186"/>
      <c r="AA56" s="169"/>
      <c r="AB56" s="37"/>
      <c r="AC56" s="169"/>
      <c r="AD56" s="204"/>
      <c r="AE56" s="209"/>
      <c r="AF56" s="172"/>
      <c r="AG56" s="174"/>
      <c r="AH56" s="85"/>
      <c r="AI56" s="169">
        <v>246000000</v>
      </c>
      <c r="AJ56" s="215">
        <f>SUM(S56:AI56)</f>
        <v>246000000</v>
      </c>
      <c r="AK56" s="102" t="s">
        <v>131</v>
      </c>
      <c r="AL56" s="233">
        <v>205410000</v>
      </c>
    </row>
    <row r="57" spans="1:41" ht="23.25" customHeight="1" x14ac:dyDescent="0.25">
      <c r="B57" s="216" t="s">
        <v>10</v>
      </c>
      <c r="C57" s="216" t="s">
        <v>11</v>
      </c>
      <c r="D57" s="216" t="s">
        <v>11</v>
      </c>
      <c r="E57" s="216" t="s">
        <v>11</v>
      </c>
      <c r="F57" s="216" t="s">
        <v>30</v>
      </c>
      <c r="G57" s="216" t="s">
        <v>25</v>
      </c>
      <c r="H57" s="222" t="s">
        <v>34</v>
      </c>
      <c r="I57" s="216"/>
      <c r="J57" s="373" t="s">
        <v>56</v>
      </c>
      <c r="K57" s="374"/>
      <c r="L57" s="374"/>
      <c r="M57" s="374"/>
      <c r="N57" s="374"/>
      <c r="O57" s="374"/>
      <c r="P57" s="374"/>
      <c r="Q57" s="375"/>
      <c r="R57" s="217">
        <v>376000000</v>
      </c>
      <c r="S57" s="163"/>
      <c r="T57" s="161"/>
      <c r="U57" s="169"/>
      <c r="V57" s="174"/>
      <c r="W57" s="172"/>
      <c r="X57" s="41"/>
      <c r="Y57" s="5"/>
      <c r="Z57" s="186"/>
      <c r="AA57" s="169"/>
      <c r="AB57" s="37"/>
      <c r="AC57" s="169"/>
      <c r="AD57" s="204"/>
      <c r="AE57" s="209"/>
      <c r="AF57" s="172"/>
      <c r="AG57" s="174"/>
      <c r="AH57" s="85"/>
      <c r="AI57" s="169">
        <v>390000000</v>
      </c>
      <c r="AJ57" s="215">
        <f>AI57</f>
        <v>390000000</v>
      </c>
      <c r="AK57" s="102" t="s">
        <v>129</v>
      </c>
    </row>
    <row r="58" spans="1:41" ht="45" customHeight="1" x14ac:dyDescent="0.25">
      <c r="B58" s="188" t="s">
        <v>10</v>
      </c>
      <c r="C58" s="188" t="s">
        <v>11</v>
      </c>
      <c r="D58" s="188" t="s">
        <v>11</v>
      </c>
      <c r="E58" s="188" t="s">
        <v>11</v>
      </c>
      <c r="F58" s="194" t="s">
        <v>30</v>
      </c>
      <c r="G58" s="188" t="s">
        <v>28</v>
      </c>
      <c r="H58" s="226"/>
      <c r="I58" s="188"/>
      <c r="J58" s="376" t="s">
        <v>61</v>
      </c>
      <c r="K58" s="377"/>
      <c r="L58" s="377"/>
      <c r="M58" s="377"/>
      <c r="N58" s="377"/>
      <c r="O58" s="377"/>
      <c r="P58" s="377"/>
      <c r="Q58" s="378"/>
      <c r="R58" s="154">
        <f>R59+R60</f>
        <v>109800000</v>
      </c>
      <c r="S58" s="163"/>
      <c r="T58" s="161"/>
      <c r="U58" s="169"/>
      <c r="V58" s="174"/>
      <c r="W58" s="201"/>
      <c r="X58" s="41"/>
      <c r="Y58" s="5"/>
      <c r="Z58" s="186"/>
      <c r="AA58" s="169">
        <v>452200</v>
      </c>
      <c r="AB58" s="37"/>
      <c r="AC58" s="169"/>
      <c r="AD58" s="204"/>
      <c r="AE58" s="209"/>
      <c r="AF58" s="172"/>
      <c r="AG58" s="174"/>
      <c r="AH58" s="85"/>
      <c r="AI58" s="169"/>
      <c r="AJ58" s="215"/>
      <c r="AK58" s="102" t="s">
        <v>172</v>
      </c>
      <c r="AL58" s="2"/>
    </row>
    <row r="59" spans="1:41" ht="23.25" customHeight="1" x14ac:dyDescent="0.25">
      <c r="B59" s="216" t="s">
        <v>10</v>
      </c>
      <c r="C59" s="216" t="s">
        <v>11</v>
      </c>
      <c r="D59" s="216" t="s">
        <v>11</v>
      </c>
      <c r="E59" s="216" t="s">
        <v>11</v>
      </c>
      <c r="F59" s="216" t="s">
        <v>30</v>
      </c>
      <c r="G59" s="222" t="s">
        <v>28</v>
      </c>
      <c r="H59" s="223" t="s">
        <v>13</v>
      </c>
      <c r="I59" s="216" t="s">
        <v>254</v>
      </c>
      <c r="J59" s="373" t="s">
        <v>59</v>
      </c>
      <c r="K59" s="374"/>
      <c r="L59" s="374"/>
      <c r="M59" s="374"/>
      <c r="N59" s="374"/>
      <c r="O59" s="374"/>
      <c r="P59" s="374"/>
      <c r="Q59" s="375"/>
      <c r="R59" s="217">
        <f>43300000+51500000</f>
        <v>94800000</v>
      </c>
      <c r="S59" s="163"/>
      <c r="T59" s="161"/>
      <c r="U59" s="169"/>
      <c r="V59" s="174"/>
      <c r="W59" s="172"/>
      <c r="X59" s="41"/>
      <c r="Y59" s="5"/>
      <c r="Z59" s="186"/>
      <c r="AA59" s="169"/>
      <c r="AB59" s="37"/>
      <c r="AC59" s="169"/>
      <c r="AD59" s="204"/>
      <c r="AE59" s="209"/>
      <c r="AF59" s="172"/>
      <c r="AG59" s="174"/>
      <c r="AH59" s="85"/>
      <c r="AI59" s="169">
        <v>80000000</v>
      </c>
      <c r="AJ59" s="215">
        <f>AI59</f>
        <v>80000000</v>
      </c>
      <c r="AK59" s="102" t="s">
        <v>192</v>
      </c>
      <c r="AM59" s="86" t="s">
        <v>193</v>
      </c>
    </row>
    <row r="60" spans="1:41" ht="50.25" customHeight="1" x14ac:dyDescent="0.25">
      <c r="B60" s="216" t="s">
        <v>10</v>
      </c>
      <c r="C60" s="216" t="s">
        <v>11</v>
      </c>
      <c r="D60" s="216" t="s">
        <v>11</v>
      </c>
      <c r="E60" s="216" t="s">
        <v>11</v>
      </c>
      <c r="F60" s="216" t="s">
        <v>30</v>
      </c>
      <c r="G60" s="222" t="s">
        <v>28</v>
      </c>
      <c r="H60" s="223" t="s">
        <v>11</v>
      </c>
      <c r="I60" s="216" t="s">
        <v>119</v>
      </c>
      <c r="J60" s="373" t="s">
        <v>113</v>
      </c>
      <c r="K60" s="374"/>
      <c r="L60" s="374"/>
      <c r="M60" s="374"/>
      <c r="N60" s="374"/>
      <c r="O60" s="374"/>
      <c r="P60" s="374"/>
      <c r="Q60" s="375"/>
      <c r="R60" s="217">
        <v>15000000</v>
      </c>
      <c r="S60" s="163"/>
      <c r="T60" s="161">
        <v>3000000</v>
      </c>
      <c r="U60" s="169">
        <v>3000000</v>
      </c>
      <c r="V60" s="174">
        <v>3000000</v>
      </c>
      <c r="W60" s="172">
        <v>3000000</v>
      </c>
      <c r="X60" s="41"/>
      <c r="Y60" s="5">
        <v>3000000</v>
      </c>
      <c r="Z60" s="186">
        <v>3000000</v>
      </c>
      <c r="AA60" s="169"/>
      <c r="AB60" s="37">
        <v>30000000</v>
      </c>
      <c r="AC60" s="169"/>
      <c r="AD60" s="204">
        <v>3500000</v>
      </c>
      <c r="AE60" s="209"/>
      <c r="AF60" s="172"/>
      <c r="AG60" s="174"/>
      <c r="AH60" s="85"/>
      <c r="AI60" s="169">
        <v>8000000</v>
      </c>
      <c r="AJ60" s="215">
        <f>SUM(S60:AI60)</f>
        <v>59500000</v>
      </c>
      <c r="AK60" s="102" t="s">
        <v>280</v>
      </c>
      <c r="AM60" s="47" t="s">
        <v>175</v>
      </c>
      <c r="AN60" s="69" t="s">
        <v>176</v>
      </c>
    </row>
    <row r="61" spans="1:41" ht="38.25" customHeight="1" x14ac:dyDescent="0.25">
      <c r="B61" s="188" t="s">
        <v>10</v>
      </c>
      <c r="C61" s="188" t="s">
        <v>11</v>
      </c>
      <c r="D61" s="188" t="s">
        <v>11</v>
      </c>
      <c r="E61" s="188" t="s">
        <v>11</v>
      </c>
      <c r="F61" s="194" t="s">
        <v>30</v>
      </c>
      <c r="G61" s="188" t="s">
        <v>32</v>
      </c>
      <c r="H61" s="226"/>
      <c r="I61" s="188"/>
      <c r="J61" s="376" t="s">
        <v>60</v>
      </c>
      <c r="K61" s="377"/>
      <c r="L61" s="377"/>
      <c r="M61" s="377"/>
      <c r="N61" s="377"/>
      <c r="O61" s="377"/>
      <c r="P61" s="377"/>
      <c r="Q61" s="378"/>
      <c r="R61" s="154">
        <v>12000000</v>
      </c>
      <c r="S61" s="163">
        <v>42840</v>
      </c>
      <c r="T61" s="161">
        <v>76000</v>
      </c>
      <c r="U61" s="169"/>
      <c r="V61" s="174"/>
      <c r="W61" s="172"/>
      <c r="X61" s="41"/>
      <c r="Y61" s="5"/>
      <c r="Z61" s="186"/>
      <c r="AA61" s="169"/>
      <c r="AB61" s="37"/>
      <c r="AC61" s="169"/>
      <c r="AD61" s="204"/>
      <c r="AE61" s="209"/>
      <c r="AF61" s="172"/>
      <c r="AG61" s="174"/>
      <c r="AH61" s="85"/>
      <c r="AI61" s="169">
        <v>11000000</v>
      </c>
      <c r="AJ61" s="215">
        <f>AI61</f>
        <v>11000000</v>
      </c>
      <c r="AK61" s="102" t="s">
        <v>268</v>
      </c>
    </row>
    <row r="62" spans="1:41" ht="23.25" customHeight="1" x14ac:dyDescent="0.25">
      <c r="B62" s="193" t="s">
        <v>10</v>
      </c>
      <c r="C62" s="193" t="s">
        <v>11</v>
      </c>
      <c r="D62" s="193" t="s">
        <v>11</v>
      </c>
      <c r="E62" s="193" t="s">
        <v>11</v>
      </c>
      <c r="F62" s="35" t="s">
        <v>32</v>
      </c>
      <c r="G62" s="382"/>
      <c r="H62" s="383"/>
      <c r="I62" s="193"/>
      <c r="J62" s="379" t="s">
        <v>33</v>
      </c>
      <c r="K62" s="380"/>
      <c r="L62" s="380"/>
      <c r="M62" s="380"/>
      <c r="N62" s="380"/>
      <c r="O62" s="380"/>
      <c r="P62" s="380"/>
      <c r="Q62" s="381"/>
      <c r="R62" s="153">
        <f>R63+R64</f>
        <v>0</v>
      </c>
      <c r="S62" s="163"/>
      <c r="T62" s="161"/>
      <c r="U62" s="169"/>
      <c r="V62" s="174"/>
      <c r="W62" s="172"/>
      <c r="X62" s="41"/>
      <c r="Y62" s="5"/>
      <c r="Z62" s="186"/>
      <c r="AA62" s="169"/>
      <c r="AB62" s="37"/>
      <c r="AC62" s="169"/>
      <c r="AD62" s="204"/>
      <c r="AE62" s="209"/>
      <c r="AF62" s="172"/>
      <c r="AG62" s="174"/>
      <c r="AH62" s="85"/>
      <c r="AI62" s="169"/>
      <c r="AJ62" s="215"/>
      <c r="AK62" s="102"/>
      <c r="AM62" s="92" t="s">
        <v>194</v>
      </c>
      <c r="AN62" s="101" t="s">
        <v>199</v>
      </c>
    </row>
    <row r="63" spans="1:41" ht="23.25" customHeight="1" x14ac:dyDescent="0.25">
      <c r="B63" s="188" t="s">
        <v>10</v>
      </c>
      <c r="C63" s="188" t="s">
        <v>11</v>
      </c>
      <c r="D63" s="188" t="s">
        <v>11</v>
      </c>
      <c r="E63" s="188" t="s">
        <v>11</v>
      </c>
      <c r="F63" s="194" t="s">
        <v>32</v>
      </c>
      <c r="G63" s="188" t="s">
        <v>20</v>
      </c>
      <c r="H63" s="226"/>
      <c r="I63" s="188"/>
      <c r="J63" s="376" t="s">
        <v>52</v>
      </c>
      <c r="K63" s="377"/>
      <c r="L63" s="377"/>
      <c r="M63" s="377"/>
      <c r="N63" s="377"/>
      <c r="O63" s="377"/>
      <c r="P63" s="377"/>
      <c r="Q63" s="378"/>
      <c r="R63" s="154">
        <v>0</v>
      </c>
      <c r="S63" s="163"/>
      <c r="T63" s="161"/>
      <c r="U63" s="169"/>
      <c r="V63" s="174"/>
      <c r="W63" s="172"/>
      <c r="X63" s="41"/>
      <c r="Y63" s="5"/>
      <c r="Z63" s="186"/>
      <c r="AA63" s="169"/>
      <c r="AB63" s="37"/>
      <c r="AC63" s="169"/>
      <c r="AD63" s="204"/>
      <c r="AE63" s="209"/>
      <c r="AF63" s="172"/>
      <c r="AG63" s="174"/>
      <c r="AH63" s="85">
        <v>50000000</v>
      </c>
      <c r="AI63" s="169"/>
      <c r="AJ63" s="215">
        <f>SUM(S63:AI63)</f>
        <v>50000000</v>
      </c>
      <c r="AK63" s="199" t="s">
        <v>256</v>
      </c>
      <c r="AL63" s="232" t="s">
        <v>276</v>
      </c>
    </row>
    <row r="64" spans="1:41" ht="33.75" customHeight="1" x14ac:dyDescent="0.25">
      <c r="B64" s="188" t="s">
        <v>10</v>
      </c>
      <c r="C64" s="188" t="s">
        <v>11</v>
      </c>
      <c r="D64" s="188" t="s">
        <v>11</v>
      </c>
      <c r="E64" s="188" t="s">
        <v>11</v>
      </c>
      <c r="F64" s="194" t="s">
        <v>32</v>
      </c>
      <c r="G64" s="188" t="s">
        <v>16</v>
      </c>
      <c r="H64" s="226"/>
      <c r="I64" s="188"/>
      <c r="J64" s="376" t="s">
        <v>53</v>
      </c>
      <c r="K64" s="377"/>
      <c r="L64" s="377"/>
      <c r="M64" s="377"/>
      <c r="N64" s="377"/>
      <c r="O64" s="377"/>
      <c r="P64" s="377"/>
      <c r="Q64" s="378"/>
      <c r="R64" s="154">
        <v>0</v>
      </c>
      <c r="S64" s="163">
        <v>2000000</v>
      </c>
      <c r="T64" s="161"/>
      <c r="U64" s="169"/>
      <c r="V64" s="174">
        <v>1440000</v>
      </c>
      <c r="W64" s="172"/>
      <c r="X64" s="41"/>
      <c r="Y64" s="5"/>
      <c r="Z64" s="186"/>
      <c r="AA64" s="169"/>
      <c r="AB64" s="37"/>
      <c r="AC64" s="169"/>
      <c r="AD64" s="204"/>
      <c r="AE64" s="209"/>
      <c r="AF64" s="172"/>
      <c r="AG64" s="174"/>
      <c r="AH64" s="85"/>
      <c r="AI64" s="169">
        <v>26000000</v>
      </c>
      <c r="AJ64" s="215">
        <f>AI64</f>
        <v>26000000</v>
      </c>
    </row>
    <row r="65" spans="1:39" ht="40.5" customHeight="1" x14ac:dyDescent="0.25">
      <c r="B65" s="193" t="s">
        <v>10</v>
      </c>
      <c r="C65" s="193" t="s">
        <v>11</v>
      </c>
      <c r="D65" s="193" t="s">
        <v>11</v>
      </c>
      <c r="E65" s="193" t="s">
        <v>11</v>
      </c>
      <c r="F65" s="35" t="s">
        <v>32</v>
      </c>
      <c r="G65" s="193" t="s">
        <v>26</v>
      </c>
      <c r="H65" s="225"/>
      <c r="I65" s="193"/>
      <c r="J65" s="379" t="s">
        <v>54</v>
      </c>
      <c r="K65" s="380"/>
      <c r="L65" s="380"/>
      <c r="M65" s="380"/>
      <c r="N65" s="380"/>
      <c r="O65" s="380"/>
      <c r="P65" s="380"/>
      <c r="Q65" s="381"/>
      <c r="R65" s="153">
        <v>29500000</v>
      </c>
      <c r="S65" s="200"/>
      <c r="T65" s="161"/>
      <c r="U65" s="169"/>
      <c r="V65" s="174"/>
      <c r="W65" s="172"/>
      <c r="X65" s="41"/>
      <c r="Y65" s="5"/>
      <c r="Z65" s="186"/>
      <c r="AA65" s="169"/>
      <c r="AB65" s="37"/>
      <c r="AC65" s="169"/>
      <c r="AD65" s="204"/>
      <c r="AE65" s="209"/>
      <c r="AF65" s="172"/>
      <c r="AG65" s="174"/>
      <c r="AH65" s="85">
        <v>753200000</v>
      </c>
      <c r="AI65" s="169"/>
      <c r="AJ65" s="215">
        <f>SUM(S65:AI65)</f>
        <v>753200000</v>
      </c>
      <c r="AK65" s="229" t="s">
        <v>258</v>
      </c>
    </row>
    <row r="66" spans="1:39" ht="23.25" customHeight="1" x14ac:dyDescent="0.25">
      <c r="B66" s="193" t="s">
        <v>10</v>
      </c>
      <c r="C66" s="193" t="s">
        <v>11</v>
      </c>
      <c r="D66" s="193" t="s">
        <v>11</v>
      </c>
      <c r="E66" s="193" t="s">
        <v>11</v>
      </c>
      <c r="F66" s="35" t="s">
        <v>107</v>
      </c>
      <c r="G66" s="193"/>
      <c r="H66" s="225"/>
      <c r="I66" s="193"/>
      <c r="J66" s="384" t="s">
        <v>106</v>
      </c>
      <c r="K66" s="385"/>
      <c r="L66" s="385"/>
      <c r="M66" s="385"/>
      <c r="N66" s="385"/>
      <c r="O66" s="385"/>
      <c r="P66" s="385"/>
      <c r="Q66" s="386"/>
      <c r="R66" s="153">
        <v>150000000</v>
      </c>
      <c r="S66" s="163"/>
      <c r="T66" s="161"/>
      <c r="U66" s="169"/>
      <c r="V66" s="174"/>
      <c r="W66" s="172"/>
      <c r="X66" s="41"/>
      <c r="Y66" s="5"/>
      <c r="Z66" s="186"/>
      <c r="AA66" s="169"/>
      <c r="AB66" s="37"/>
      <c r="AC66" s="169"/>
      <c r="AD66" s="204"/>
      <c r="AE66" s="209"/>
      <c r="AF66" s="172"/>
      <c r="AG66" s="174"/>
      <c r="AH66" s="212">
        <v>70000000</v>
      </c>
      <c r="AI66" s="169">
        <v>150000000</v>
      </c>
      <c r="AJ66" s="215">
        <f>AI66</f>
        <v>150000000</v>
      </c>
      <c r="AK66" s="199" t="s">
        <v>257</v>
      </c>
      <c r="AM66" s="70" t="s">
        <v>178</v>
      </c>
    </row>
    <row r="67" spans="1:39" ht="23.25" customHeight="1" x14ac:dyDescent="0.25">
      <c r="B67" s="190" t="s">
        <v>10</v>
      </c>
      <c r="C67" s="190" t="s">
        <v>34</v>
      </c>
      <c r="D67" s="190"/>
      <c r="E67" s="190"/>
      <c r="F67" s="90"/>
      <c r="G67" s="370"/>
      <c r="H67" s="371"/>
      <c r="I67" s="190"/>
      <c r="J67" s="367" t="s">
        <v>35</v>
      </c>
      <c r="K67" s="368"/>
      <c r="L67" s="368"/>
      <c r="M67" s="368"/>
      <c r="N67" s="368"/>
      <c r="O67" s="368"/>
      <c r="P67" s="368"/>
      <c r="Q67" s="369"/>
      <c r="R67" s="150">
        <f>R68+R72</f>
        <v>303000000</v>
      </c>
      <c r="S67" s="162"/>
      <c r="T67" s="160"/>
      <c r="U67" s="168"/>
      <c r="V67" s="173"/>
      <c r="W67" s="171"/>
      <c r="X67" s="181"/>
      <c r="Y67" s="183"/>
      <c r="Z67" s="185"/>
      <c r="AA67" s="168"/>
      <c r="AB67" s="206"/>
      <c r="AC67" s="168"/>
      <c r="AD67" s="203"/>
      <c r="AE67" s="208"/>
      <c r="AF67" s="171"/>
      <c r="AG67" s="173"/>
      <c r="AH67" s="211"/>
      <c r="AI67" s="168"/>
      <c r="AJ67" s="215"/>
    </row>
    <row r="68" spans="1:39" ht="23.25" customHeight="1" x14ac:dyDescent="0.25">
      <c r="B68" s="187" t="s">
        <v>10</v>
      </c>
      <c r="C68" s="187" t="s">
        <v>34</v>
      </c>
      <c r="D68" s="187" t="s">
        <v>36</v>
      </c>
      <c r="E68" s="187"/>
      <c r="F68" s="93"/>
      <c r="G68" s="357"/>
      <c r="H68" s="358"/>
      <c r="I68" s="187"/>
      <c r="J68" s="359" t="s">
        <v>37</v>
      </c>
      <c r="K68" s="360"/>
      <c r="L68" s="360"/>
      <c r="M68" s="360"/>
      <c r="N68" s="360"/>
      <c r="O68" s="360"/>
      <c r="P68" s="360"/>
      <c r="Q68" s="361"/>
      <c r="R68" s="151">
        <f>R69</f>
        <v>90000000</v>
      </c>
      <c r="S68" s="163"/>
      <c r="T68" s="161"/>
      <c r="U68" s="169"/>
      <c r="V68" s="174"/>
      <c r="W68" s="172"/>
      <c r="X68" s="41"/>
      <c r="Y68" s="5"/>
      <c r="Z68" s="186"/>
      <c r="AA68" s="169"/>
      <c r="AB68" s="37"/>
      <c r="AC68" s="169"/>
      <c r="AD68" s="204"/>
      <c r="AE68" s="209"/>
      <c r="AF68" s="172"/>
      <c r="AG68" s="174"/>
      <c r="AH68" s="85"/>
      <c r="AI68" s="169"/>
      <c r="AJ68" s="215"/>
    </row>
    <row r="69" spans="1:39" ht="23.25" customHeight="1" x14ac:dyDescent="0.25">
      <c r="B69" s="196" t="s">
        <v>10</v>
      </c>
      <c r="C69" s="196" t="s">
        <v>34</v>
      </c>
      <c r="D69" s="196" t="s">
        <v>36</v>
      </c>
      <c r="E69" s="196" t="s">
        <v>11</v>
      </c>
      <c r="F69" s="198"/>
      <c r="G69" s="362"/>
      <c r="H69" s="363"/>
      <c r="I69" s="196"/>
      <c r="J69" s="364" t="s">
        <v>38</v>
      </c>
      <c r="K69" s="365"/>
      <c r="L69" s="365"/>
      <c r="M69" s="365"/>
      <c r="N69" s="365"/>
      <c r="O69" s="365"/>
      <c r="P69" s="365"/>
      <c r="Q69" s="366"/>
      <c r="R69" s="155">
        <f>R70</f>
        <v>90000000</v>
      </c>
      <c r="S69" s="163"/>
      <c r="T69" s="161"/>
      <c r="U69" s="169"/>
      <c r="V69" s="174"/>
      <c r="W69" s="172"/>
      <c r="X69" s="41"/>
      <c r="Y69" s="5"/>
      <c r="Z69" s="186"/>
      <c r="AA69" s="169"/>
      <c r="AB69" s="37"/>
      <c r="AC69" s="169"/>
      <c r="AD69" s="204"/>
      <c r="AE69" s="209"/>
      <c r="AF69" s="172"/>
      <c r="AG69" s="174"/>
      <c r="AH69" s="85"/>
      <c r="AI69" s="169"/>
      <c r="AJ69" s="215"/>
    </row>
    <row r="70" spans="1:39" ht="23.25" customHeight="1" x14ac:dyDescent="0.25">
      <c r="B70" s="196" t="s">
        <v>10</v>
      </c>
      <c r="C70" s="196" t="s">
        <v>34</v>
      </c>
      <c r="D70" s="196" t="s">
        <v>36</v>
      </c>
      <c r="E70" s="196" t="s">
        <v>11</v>
      </c>
      <c r="F70" s="198" t="s">
        <v>39</v>
      </c>
      <c r="G70" s="362"/>
      <c r="H70" s="363"/>
      <c r="I70" s="196"/>
      <c r="J70" s="364" t="s">
        <v>40</v>
      </c>
      <c r="K70" s="365"/>
      <c r="L70" s="365"/>
      <c r="M70" s="365"/>
      <c r="N70" s="365"/>
      <c r="O70" s="365"/>
      <c r="P70" s="365"/>
      <c r="Q70" s="366"/>
      <c r="R70" s="155">
        <f>R71</f>
        <v>90000000</v>
      </c>
      <c r="S70" s="163"/>
      <c r="T70" s="161"/>
      <c r="U70" s="169"/>
      <c r="V70" s="174"/>
      <c r="W70" s="172"/>
      <c r="X70" s="41"/>
      <c r="Y70" s="5"/>
      <c r="Z70" s="186"/>
      <c r="AA70" s="169"/>
      <c r="AB70" s="37"/>
      <c r="AC70" s="169"/>
      <c r="AD70" s="204"/>
      <c r="AE70" s="209"/>
      <c r="AF70" s="172"/>
      <c r="AG70" s="174"/>
      <c r="AH70" s="85"/>
      <c r="AI70" s="169"/>
      <c r="AJ70" s="215"/>
    </row>
    <row r="71" spans="1:39" ht="23.25" customHeight="1" x14ac:dyDescent="0.25">
      <c r="B71" s="196" t="s">
        <v>10</v>
      </c>
      <c r="C71" s="196" t="s">
        <v>34</v>
      </c>
      <c r="D71" s="196" t="s">
        <v>36</v>
      </c>
      <c r="E71" s="196" t="s">
        <v>11</v>
      </c>
      <c r="F71" s="198" t="s">
        <v>39</v>
      </c>
      <c r="G71" s="196" t="s">
        <v>41</v>
      </c>
      <c r="H71" s="227"/>
      <c r="I71" s="196"/>
      <c r="J71" s="364" t="s">
        <v>42</v>
      </c>
      <c r="K71" s="365"/>
      <c r="L71" s="365"/>
      <c r="M71" s="365"/>
      <c r="N71" s="365"/>
      <c r="O71" s="365"/>
      <c r="P71" s="365"/>
      <c r="Q71" s="366"/>
      <c r="R71" s="155">
        <v>90000000</v>
      </c>
      <c r="S71" s="163"/>
      <c r="T71" s="161"/>
      <c r="U71" s="169"/>
      <c r="V71" s="174"/>
      <c r="W71" s="172"/>
      <c r="X71" s="41"/>
      <c r="Y71" s="5"/>
      <c r="Z71" s="186"/>
      <c r="AA71" s="169"/>
      <c r="AB71" s="37"/>
      <c r="AC71" s="169"/>
      <c r="AD71" s="204"/>
      <c r="AE71" s="209"/>
      <c r="AF71" s="172"/>
      <c r="AG71" s="174"/>
      <c r="AH71" s="85">
        <v>90000000</v>
      </c>
      <c r="AI71" s="169"/>
      <c r="AJ71" s="215">
        <f>SUM(S71:AI71)</f>
        <v>90000000</v>
      </c>
    </row>
    <row r="72" spans="1:39" s="76" customFormat="1" ht="23.25" customHeight="1" x14ac:dyDescent="0.25">
      <c r="A72" s="34"/>
      <c r="B72" s="187" t="s">
        <v>10</v>
      </c>
      <c r="C72" s="187" t="s">
        <v>34</v>
      </c>
      <c r="D72" s="187" t="s">
        <v>195</v>
      </c>
      <c r="E72" s="187"/>
      <c r="F72" s="93"/>
      <c r="G72" s="357"/>
      <c r="H72" s="358"/>
      <c r="I72" s="187"/>
      <c r="J72" s="359" t="s">
        <v>196</v>
      </c>
      <c r="K72" s="360"/>
      <c r="L72" s="360"/>
      <c r="M72" s="360"/>
      <c r="N72" s="360"/>
      <c r="O72" s="360"/>
      <c r="P72" s="360"/>
      <c r="Q72" s="361"/>
      <c r="R72" s="151">
        <v>213000000</v>
      </c>
      <c r="S72" s="163"/>
      <c r="T72" s="161"/>
      <c r="U72" s="169"/>
      <c r="V72" s="174"/>
      <c r="W72" s="172"/>
      <c r="X72" s="41"/>
      <c r="Y72" s="5"/>
      <c r="Z72" s="186"/>
      <c r="AA72" s="169"/>
      <c r="AB72" s="37"/>
      <c r="AC72" s="169"/>
      <c r="AD72" s="204"/>
      <c r="AE72" s="209"/>
      <c r="AF72" s="172"/>
      <c r="AG72" s="174"/>
      <c r="AH72" s="85"/>
      <c r="AI72" s="169"/>
      <c r="AJ72" s="215"/>
    </row>
    <row r="73" spans="1:39" ht="23.25" customHeight="1" x14ac:dyDescent="0.25">
      <c r="B73" s="190" t="s">
        <v>10</v>
      </c>
      <c r="C73" s="190" t="s">
        <v>43</v>
      </c>
      <c r="D73" s="190"/>
      <c r="E73" s="190"/>
      <c r="F73" s="90"/>
      <c r="G73" s="370"/>
      <c r="H73" s="371"/>
      <c r="I73" s="190"/>
      <c r="J73" s="367" t="s">
        <v>44</v>
      </c>
      <c r="K73" s="368"/>
      <c r="L73" s="368"/>
      <c r="M73" s="368"/>
      <c r="N73" s="368"/>
      <c r="O73" s="368"/>
      <c r="P73" s="368"/>
      <c r="Q73" s="369"/>
      <c r="R73" s="150">
        <f>R76+R80</f>
        <v>73000000</v>
      </c>
      <c r="S73" s="162"/>
      <c r="T73" s="160"/>
      <c r="U73" s="168"/>
      <c r="V73" s="173"/>
      <c r="W73" s="171"/>
      <c r="X73" s="181"/>
      <c r="Y73" s="183"/>
      <c r="Z73" s="185"/>
      <c r="AA73" s="168"/>
      <c r="AB73" s="206"/>
      <c r="AC73" s="168"/>
      <c r="AD73" s="203"/>
      <c r="AE73" s="208"/>
      <c r="AF73" s="171"/>
      <c r="AG73" s="173"/>
      <c r="AH73" s="211"/>
      <c r="AI73" s="168"/>
      <c r="AJ73" s="215"/>
    </row>
    <row r="74" spans="1:39" ht="23.25" customHeight="1" x14ac:dyDescent="0.25">
      <c r="B74" s="187" t="s">
        <v>10</v>
      </c>
      <c r="C74" s="187" t="s">
        <v>43</v>
      </c>
      <c r="D74" s="187"/>
      <c r="E74" s="187"/>
      <c r="F74" s="93"/>
      <c r="G74" s="357"/>
      <c r="H74" s="358"/>
      <c r="I74" s="187"/>
      <c r="J74" s="359" t="s">
        <v>44</v>
      </c>
      <c r="K74" s="360"/>
      <c r="L74" s="360"/>
      <c r="M74" s="360"/>
      <c r="N74" s="360"/>
      <c r="O74" s="360"/>
      <c r="P74" s="360"/>
      <c r="Q74" s="361"/>
      <c r="R74" s="151">
        <f>R75+R79</f>
        <v>73000000</v>
      </c>
      <c r="S74" s="163"/>
      <c r="T74" s="161"/>
      <c r="U74" s="169"/>
      <c r="V74" s="174"/>
      <c r="W74" s="172"/>
      <c r="X74" s="41"/>
      <c r="Y74" s="5"/>
      <c r="Z74" s="186"/>
      <c r="AA74" s="169"/>
      <c r="AB74" s="37"/>
      <c r="AC74" s="169"/>
      <c r="AD74" s="204"/>
      <c r="AE74" s="209"/>
      <c r="AF74" s="172"/>
      <c r="AG74" s="174"/>
      <c r="AH74" s="85"/>
      <c r="AI74" s="169"/>
      <c r="AJ74" s="215"/>
    </row>
    <row r="75" spans="1:39" ht="23.25" customHeight="1" x14ac:dyDescent="0.25">
      <c r="B75" s="187" t="s">
        <v>10</v>
      </c>
      <c r="C75" s="187" t="s">
        <v>43</v>
      </c>
      <c r="D75" s="187" t="s">
        <v>13</v>
      </c>
      <c r="E75" s="187"/>
      <c r="F75" s="93"/>
      <c r="G75" s="357"/>
      <c r="H75" s="358"/>
      <c r="I75" s="187"/>
      <c r="J75" s="359" t="s">
        <v>45</v>
      </c>
      <c r="K75" s="360"/>
      <c r="L75" s="360"/>
      <c r="M75" s="360"/>
      <c r="N75" s="360"/>
      <c r="O75" s="360"/>
      <c r="P75" s="360"/>
      <c r="Q75" s="361"/>
      <c r="R75" s="151">
        <f>R76</f>
        <v>21000000</v>
      </c>
      <c r="S75" s="163"/>
      <c r="T75" s="161"/>
      <c r="U75" s="169"/>
      <c r="V75" s="174"/>
      <c r="W75" s="172"/>
      <c r="X75" s="41"/>
      <c r="Y75" s="5"/>
      <c r="Z75" s="186"/>
      <c r="AA75" s="169"/>
      <c r="AB75" s="37"/>
      <c r="AC75" s="169"/>
      <c r="AD75" s="204"/>
      <c r="AE75" s="209"/>
      <c r="AF75" s="172"/>
      <c r="AG75" s="174"/>
      <c r="AH75" s="85"/>
      <c r="AI75" s="169"/>
      <c r="AJ75" s="215"/>
    </row>
    <row r="76" spans="1:39" ht="23.25" customHeight="1" x14ac:dyDescent="0.25">
      <c r="B76" s="196" t="s">
        <v>10</v>
      </c>
      <c r="C76" s="196" t="s">
        <v>43</v>
      </c>
      <c r="D76" s="196" t="s">
        <v>13</v>
      </c>
      <c r="E76" s="196" t="s">
        <v>11</v>
      </c>
      <c r="F76" s="198"/>
      <c r="G76" s="362"/>
      <c r="H76" s="363"/>
      <c r="I76" s="196"/>
      <c r="J76" s="364" t="s">
        <v>46</v>
      </c>
      <c r="K76" s="365"/>
      <c r="L76" s="365"/>
      <c r="M76" s="365"/>
      <c r="N76" s="365"/>
      <c r="O76" s="365"/>
      <c r="P76" s="365"/>
      <c r="Q76" s="366"/>
      <c r="R76" s="155">
        <f>R77+R78</f>
        <v>21000000</v>
      </c>
      <c r="S76" s="163"/>
      <c r="T76" s="161"/>
      <c r="U76" s="169"/>
      <c r="V76" s="174"/>
      <c r="W76" s="172"/>
      <c r="X76" s="41"/>
      <c r="Y76" s="5"/>
      <c r="Z76" s="186"/>
      <c r="AA76" s="169"/>
      <c r="AB76" s="37"/>
      <c r="AC76" s="169"/>
      <c r="AD76" s="204"/>
      <c r="AE76" s="209"/>
      <c r="AF76" s="172"/>
      <c r="AG76" s="174"/>
      <c r="AH76" s="85"/>
      <c r="AI76" s="169"/>
      <c r="AJ76" s="215"/>
    </row>
    <row r="77" spans="1:39" ht="36" customHeight="1" x14ac:dyDescent="0.25">
      <c r="B77" s="196" t="s">
        <v>10</v>
      </c>
      <c r="C77" s="196" t="s">
        <v>43</v>
      </c>
      <c r="D77" s="196" t="s">
        <v>277</v>
      </c>
      <c r="E77" s="196" t="s">
        <v>11</v>
      </c>
      <c r="F77" s="198" t="s">
        <v>41</v>
      </c>
      <c r="G77" s="362"/>
      <c r="H77" s="363"/>
      <c r="I77" s="196"/>
      <c r="J77" s="364" t="s">
        <v>47</v>
      </c>
      <c r="K77" s="365"/>
      <c r="L77" s="365"/>
      <c r="M77" s="365"/>
      <c r="N77" s="365"/>
      <c r="O77" s="365"/>
      <c r="P77" s="365"/>
      <c r="Q77" s="366"/>
      <c r="R77" s="155">
        <v>20000000</v>
      </c>
      <c r="S77" s="163">
        <v>3400000</v>
      </c>
      <c r="T77" s="165" t="s">
        <v>238</v>
      </c>
      <c r="U77" s="170" t="s">
        <v>238</v>
      </c>
      <c r="V77" s="174">
        <v>1700000</v>
      </c>
      <c r="W77" s="178">
        <v>0</v>
      </c>
      <c r="X77" s="41">
        <v>0</v>
      </c>
      <c r="Y77" s="5"/>
      <c r="Z77" s="186"/>
      <c r="AA77" s="169"/>
      <c r="AB77" s="37"/>
      <c r="AC77" s="169"/>
      <c r="AD77" s="204"/>
      <c r="AE77" s="209"/>
      <c r="AF77" s="172"/>
      <c r="AG77" s="174"/>
      <c r="AH77" s="85"/>
      <c r="AI77" s="169">
        <v>21500000</v>
      </c>
      <c r="AJ77" s="215">
        <v>21000000</v>
      </c>
      <c r="AK77" s="102" t="s">
        <v>137</v>
      </c>
      <c r="AL77" s="232" t="s">
        <v>278</v>
      </c>
    </row>
    <row r="78" spans="1:39" ht="23.25" customHeight="1" x14ac:dyDescent="0.25">
      <c r="B78" s="196" t="s">
        <v>10</v>
      </c>
      <c r="C78" s="196" t="s">
        <v>43</v>
      </c>
      <c r="D78" s="196" t="s">
        <v>13</v>
      </c>
      <c r="E78" s="196" t="s">
        <v>11</v>
      </c>
      <c r="F78" s="198" t="s">
        <v>26</v>
      </c>
      <c r="G78" s="362"/>
      <c r="H78" s="363"/>
      <c r="I78" s="196"/>
      <c r="J78" s="364" t="s">
        <v>112</v>
      </c>
      <c r="K78" s="365"/>
      <c r="L78" s="365"/>
      <c r="M78" s="365"/>
      <c r="N78" s="365"/>
      <c r="O78" s="365"/>
      <c r="P78" s="365"/>
      <c r="Q78" s="366"/>
      <c r="R78" s="155">
        <v>1000000</v>
      </c>
      <c r="S78" s="163"/>
      <c r="T78" s="161"/>
      <c r="U78" s="169"/>
      <c r="V78" s="174"/>
      <c r="W78" s="172"/>
      <c r="X78" s="41"/>
      <c r="Y78" s="5"/>
      <c r="Z78" s="186"/>
      <c r="AA78" s="169"/>
      <c r="AB78" s="37"/>
      <c r="AC78" s="169"/>
      <c r="AD78" s="204"/>
      <c r="AE78" s="209"/>
      <c r="AF78" s="172"/>
      <c r="AG78" s="174"/>
      <c r="AH78" s="85"/>
      <c r="AI78" s="169"/>
      <c r="AJ78" s="215">
        <v>500000</v>
      </c>
      <c r="AK78" s="102" t="s">
        <v>166</v>
      </c>
    </row>
    <row r="79" spans="1:39" ht="23.25" customHeight="1" x14ac:dyDescent="0.25">
      <c r="B79" s="187" t="s">
        <v>10</v>
      </c>
      <c r="C79" s="187" t="s">
        <v>43</v>
      </c>
      <c r="D79" s="187" t="s">
        <v>36</v>
      </c>
      <c r="E79" s="187"/>
      <c r="F79" s="93"/>
      <c r="G79" s="357"/>
      <c r="H79" s="358"/>
      <c r="I79" s="187"/>
      <c r="J79" s="359" t="s">
        <v>48</v>
      </c>
      <c r="K79" s="360"/>
      <c r="L79" s="360"/>
      <c r="M79" s="360"/>
      <c r="N79" s="360"/>
      <c r="O79" s="360"/>
      <c r="P79" s="360"/>
      <c r="Q79" s="361"/>
      <c r="R79" s="151">
        <f>R80</f>
        <v>52000000</v>
      </c>
      <c r="S79" s="163"/>
      <c r="T79" s="161"/>
      <c r="U79" s="169"/>
      <c r="V79" s="174"/>
      <c r="W79" s="172"/>
      <c r="X79" s="41"/>
      <c r="Y79" s="5"/>
      <c r="Z79" s="186"/>
      <c r="AA79" s="169"/>
      <c r="AB79" s="37"/>
      <c r="AC79" s="169"/>
      <c r="AD79" s="204"/>
      <c r="AE79" s="209"/>
      <c r="AF79" s="172"/>
      <c r="AG79" s="174"/>
      <c r="AH79" s="85"/>
      <c r="AI79" s="169"/>
      <c r="AJ79" s="215"/>
      <c r="AK79" s="34"/>
      <c r="AM79" s="59"/>
    </row>
    <row r="80" spans="1:39" ht="23.25" customHeight="1" x14ac:dyDescent="0.25">
      <c r="B80" s="196" t="s">
        <v>10</v>
      </c>
      <c r="C80" s="196" t="s">
        <v>43</v>
      </c>
      <c r="D80" s="196" t="s">
        <v>36</v>
      </c>
      <c r="E80" s="196" t="s">
        <v>13</v>
      </c>
      <c r="F80" s="198"/>
      <c r="G80" s="362"/>
      <c r="H80" s="363"/>
      <c r="I80" s="196"/>
      <c r="J80" s="364" t="s">
        <v>49</v>
      </c>
      <c r="K80" s="365"/>
      <c r="L80" s="365"/>
      <c r="M80" s="365"/>
      <c r="N80" s="365"/>
      <c r="O80" s="365"/>
      <c r="P80" s="365"/>
      <c r="Q80" s="366"/>
      <c r="R80" s="155">
        <v>52000000</v>
      </c>
      <c r="S80" s="163"/>
      <c r="T80" s="161"/>
      <c r="U80" s="169"/>
      <c r="V80" s="174"/>
      <c r="W80" s="172"/>
      <c r="X80" s="41"/>
      <c r="Y80" s="5"/>
      <c r="Z80" s="186"/>
      <c r="AA80" s="169"/>
      <c r="AB80" s="37"/>
      <c r="AC80" s="169"/>
      <c r="AD80" s="204"/>
      <c r="AE80" s="209"/>
      <c r="AF80" s="172"/>
      <c r="AG80" s="174"/>
      <c r="AH80" s="85"/>
      <c r="AI80" s="169"/>
      <c r="AJ80" s="215"/>
      <c r="AK80" s="34"/>
    </row>
    <row r="81" spans="1:39" s="76" customFormat="1" ht="23.2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159"/>
      <c r="T81" s="159"/>
      <c r="U81" s="159"/>
      <c r="V81" s="159"/>
      <c r="W81" s="159"/>
      <c r="X81" s="17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78">
        <f>SUM(AJ3:AJ80)</f>
        <v>8441067900</v>
      </c>
      <c r="AK81" s="34"/>
    </row>
    <row r="82" spans="1:39" x14ac:dyDescent="0.25">
      <c r="AK82" s="68"/>
      <c r="AL82" s="68"/>
    </row>
    <row r="83" spans="1:39" ht="37.5" customHeight="1" x14ac:dyDescent="0.25">
      <c r="B83" s="356" t="s">
        <v>167</v>
      </c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61"/>
      <c r="O83" s="61"/>
      <c r="P83" s="61"/>
      <c r="Q83" s="61"/>
      <c r="R83" s="62">
        <f>R3</f>
        <v>8422796528</v>
      </c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68"/>
      <c r="AL83" s="68"/>
      <c r="AM83" s="68"/>
    </row>
    <row r="84" spans="1:39" ht="23.25" customHeight="1" x14ac:dyDescent="0.25">
      <c r="B84" s="356" t="s">
        <v>168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61"/>
      <c r="O84" s="61"/>
      <c r="P84" s="61"/>
      <c r="Q84" s="61"/>
      <c r="R84" s="62">
        <f>R67</f>
        <v>303000000</v>
      </c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L84" s="2"/>
      <c r="AM84" s="2"/>
    </row>
    <row r="85" spans="1:39" ht="23.25" customHeight="1" x14ac:dyDescent="0.25">
      <c r="B85" s="356" t="s">
        <v>169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61"/>
      <c r="O85" s="61"/>
      <c r="P85" s="61"/>
      <c r="Q85" s="61"/>
      <c r="R85" s="62">
        <f>R73</f>
        <v>73000000</v>
      </c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</row>
    <row r="86" spans="1:39" ht="23.25" customHeight="1" x14ac:dyDescent="0.25">
      <c r="B86" s="356" t="s">
        <v>170</v>
      </c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61"/>
      <c r="O86" s="61"/>
      <c r="P86" s="61"/>
      <c r="Q86" s="61"/>
      <c r="R86" s="62">
        <v>24962944001</v>
      </c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</row>
    <row r="87" spans="1:39" ht="23.25" customHeight="1" x14ac:dyDescent="0.25">
      <c r="B87" s="372" t="s">
        <v>171</v>
      </c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99"/>
      <c r="O87" s="99"/>
      <c r="P87" s="99"/>
      <c r="Q87" s="99"/>
      <c r="R87" s="100">
        <f>R83+R84+R85+R86</f>
        <v>33761740529</v>
      </c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</row>
    <row r="88" spans="1:39" ht="23.25" customHeight="1" x14ac:dyDescent="0.25">
      <c r="B88" s="356" t="s">
        <v>158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61"/>
      <c r="O88" s="61"/>
      <c r="P88" s="61"/>
      <c r="Q88" s="61"/>
      <c r="R88" s="62">
        <v>35226890278</v>
      </c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9" ht="23.25" customHeight="1" x14ac:dyDescent="0.25">
      <c r="B89" s="356" t="s">
        <v>159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61"/>
      <c r="O89" s="61"/>
      <c r="P89" s="61"/>
      <c r="Q89" s="61"/>
      <c r="R89" s="62">
        <f>R88-R87</f>
        <v>1465149749</v>
      </c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</row>
    <row r="90" spans="1:39" ht="23.25" customHeight="1" x14ac:dyDescent="0.25"/>
    <row r="91" spans="1:39" ht="23.25" customHeight="1" x14ac:dyDescent="0.25"/>
    <row r="92" spans="1:39" ht="23.25" customHeight="1" x14ac:dyDescent="0.25"/>
  </sheetData>
  <mergeCells count="111">
    <mergeCell ref="G13:H13"/>
    <mergeCell ref="J13:Q13"/>
    <mergeCell ref="J14:Q14"/>
    <mergeCell ref="J2:Q2"/>
    <mergeCell ref="G3:H3"/>
    <mergeCell ref="J3:Q3"/>
    <mergeCell ref="G2:H2"/>
    <mergeCell ref="J4:Q4"/>
    <mergeCell ref="G5:H5"/>
    <mergeCell ref="J5:Q5"/>
    <mergeCell ref="G4:H4"/>
    <mergeCell ref="J6:Q6"/>
    <mergeCell ref="J10:Q10"/>
    <mergeCell ref="J11:Q11"/>
    <mergeCell ref="J7:Q7"/>
    <mergeCell ref="J9:Q9"/>
    <mergeCell ref="J8:Q8"/>
    <mergeCell ref="J12:Q12"/>
    <mergeCell ref="G15:H15"/>
    <mergeCell ref="G14:H14"/>
    <mergeCell ref="G18:H18"/>
    <mergeCell ref="J21:Q21"/>
    <mergeCell ref="J22:Q22"/>
    <mergeCell ref="J23:Q23"/>
    <mergeCell ref="J26:Q26"/>
    <mergeCell ref="J29:Q29"/>
    <mergeCell ref="J27:M27"/>
    <mergeCell ref="J28:M28"/>
    <mergeCell ref="J20:Q20"/>
    <mergeCell ref="J19:Q19"/>
    <mergeCell ref="J18:Q18"/>
    <mergeCell ref="J17:Q17"/>
    <mergeCell ref="J16:Q16"/>
    <mergeCell ref="J15:Q15"/>
    <mergeCell ref="G31:H31"/>
    <mergeCell ref="J31:Q31"/>
    <mergeCell ref="J30:M30"/>
    <mergeCell ref="J24:M24"/>
    <mergeCell ref="J25:Q25"/>
    <mergeCell ref="J32:Q32"/>
    <mergeCell ref="J33:Q33"/>
    <mergeCell ref="G34:H34"/>
    <mergeCell ref="J34:Q34"/>
    <mergeCell ref="J35:Q35"/>
    <mergeCell ref="J36:Q36"/>
    <mergeCell ref="J37:Q37"/>
    <mergeCell ref="J38:Q38"/>
    <mergeCell ref="J39:Q39"/>
    <mergeCell ref="J40:Q40"/>
    <mergeCell ref="G41:H41"/>
    <mergeCell ref="J41:Q41"/>
    <mergeCell ref="J42:Q42"/>
    <mergeCell ref="J80:Q80"/>
    <mergeCell ref="J43:Q43"/>
    <mergeCell ref="J44:Q44"/>
    <mergeCell ref="J45:Q45"/>
    <mergeCell ref="J46:Q46"/>
    <mergeCell ref="J47:Q47"/>
    <mergeCell ref="J48:Q48"/>
    <mergeCell ref="J52:Q52"/>
    <mergeCell ref="J53:Q53"/>
    <mergeCell ref="J54:Q54"/>
    <mergeCell ref="J49:Q49"/>
    <mergeCell ref="J75:Q75"/>
    <mergeCell ref="J76:Q76"/>
    <mergeCell ref="J55:Q55"/>
    <mergeCell ref="J56:Q56"/>
    <mergeCell ref="J57:Q57"/>
    <mergeCell ref="J58:Q58"/>
    <mergeCell ref="J59:Q59"/>
    <mergeCell ref="J50:Q50"/>
    <mergeCell ref="J51:Q51"/>
    <mergeCell ref="G77:H77"/>
    <mergeCell ref="J77:Q77"/>
    <mergeCell ref="G78:H78"/>
    <mergeCell ref="J78:Q78"/>
    <mergeCell ref="J60:Q60"/>
    <mergeCell ref="J61:Q61"/>
    <mergeCell ref="J62:Q62"/>
    <mergeCell ref="J63:Q63"/>
    <mergeCell ref="G62:H62"/>
    <mergeCell ref="J65:Q65"/>
    <mergeCell ref="J64:Q64"/>
    <mergeCell ref="J66:Q66"/>
    <mergeCell ref="G76:H76"/>
    <mergeCell ref="G67:H67"/>
    <mergeCell ref="J67:Q67"/>
    <mergeCell ref="B88:M88"/>
    <mergeCell ref="B89:M89"/>
    <mergeCell ref="G68:H68"/>
    <mergeCell ref="J68:Q68"/>
    <mergeCell ref="G69:H69"/>
    <mergeCell ref="J69:Q69"/>
    <mergeCell ref="J70:Q70"/>
    <mergeCell ref="J71:Q71"/>
    <mergeCell ref="G70:H70"/>
    <mergeCell ref="J73:Q73"/>
    <mergeCell ref="G74:H74"/>
    <mergeCell ref="J74:Q74"/>
    <mergeCell ref="G73:H73"/>
    <mergeCell ref="G72:H72"/>
    <mergeCell ref="J72:Q72"/>
    <mergeCell ref="J79:Q79"/>
    <mergeCell ref="B83:M83"/>
    <mergeCell ref="B84:M84"/>
    <mergeCell ref="B85:M85"/>
    <mergeCell ref="B86:M86"/>
    <mergeCell ref="G80:H80"/>
    <mergeCell ref="G75:H75"/>
    <mergeCell ref="B87:M87"/>
    <mergeCell ref="G79:H7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F9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4"/>
  <sheetViews>
    <sheetView zoomScaleNormal="100" workbookViewId="0">
      <selection activeCell="C5" sqref="C5:D5"/>
    </sheetView>
  </sheetViews>
  <sheetFormatPr baseColWidth="10" defaultRowHeight="23.25" customHeight="1" x14ac:dyDescent="0.25"/>
  <cols>
    <col min="2" max="2" width="6.7109375" customWidth="1"/>
    <col min="3" max="3" width="11.5703125" hidden="1" customWidth="1"/>
    <col min="4" max="4" width="7.42578125" customWidth="1"/>
    <col min="5" max="5" width="11.5703125" hidden="1" customWidth="1"/>
    <col min="6" max="6" width="6.7109375" customWidth="1"/>
    <col min="7" max="7" width="11.5703125" hidden="1" customWidth="1"/>
    <col min="8" max="8" width="4.5703125" customWidth="1"/>
    <col min="9" max="9" width="11.5703125" hidden="1" customWidth="1"/>
    <col min="10" max="10" width="7" style="24" customWidth="1"/>
    <col min="11" max="11" width="5.7109375" customWidth="1"/>
    <col min="12" max="13" width="11.5703125" hidden="1" customWidth="1"/>
    <col min="14" max="14" width="6" customWidth="1"/>
    <col min="15" max="15" width="11.5703125" hidden="1" customWidth="1"/>
    <col min="16" max="16" width="5.5703125" customWidth="1"/>
    <col min="17" max="17" width="11.5703125" hidden="1" customWidth="1"/>
    <col min="22" max="22" width="31.85546875" customWidth="1"/>
    <col min="23" max="23" width="2.28515625" hidden="1" customWidth="1"/>
    <col min="24" max="24" width="9.5703125" hidden="1" customWidth="1"/>
    <col min="25" max="25" width="0.7109375" hidden="1" customWidth="1"/>
    <col min="26" max="26" width="17" bestFit="1" customWidth="1"/>
    <col min="27" max="27" width="21.42578125" customWidth="1"/>
    <col min="28" max="28" width="28.140625" customWidth="1"/>
    <col min="29" max="29" width="20.28515625" customWidth="1"/>
  </cols>
  <sheetData>
    <row r="2" spans="2:27" ht="31.9" customHeight="1" x14ac:dyDescent="0.25">
      <c r="B2" s="434" t="s">
        <v>0</v>
      </c>
      <c r="C2" s="394"/>
      <c r="D2" s="392" t="s">
        <v>1</v>
      </c>
      <c r="E2" s="394"/>
      <c r="F2" s="392" t="s">
        <v>2</v>
      </c>
      <c r="G2" s="394"/>
      <c r="H2" s="392" t="s">
        <v>3</v>
      </c>
      <c r="I2" s="394"/>
      <c r="J2" s="26" t="s">
        <v>4</v>
      </c>
      <c r="K2" s="392" t="s">
        <v>5</v>
      </c>
      <c r="L2" s="393"/>
      <c r="M2" s="394"/>
      <c r="N2" s="392" t="s">
        <v>6</v>
      </c>
      <c r="O2" s="394"/>
      <c r="P2" s="392" t="s">
        <v>7</v>
      </c>
      <c r="Q2" s="394"/>
      <c r="R2" s="392" t="s">
        <v>8</v>
      </c>
      <c r="S2" s="393"/>
      <c r="T2" s="393"/>
      <c r="U2" s="393"/>
      <c r="V2" s="393"/>
      <c r="W2" s="393"/>
      <c r="X2" s="393"/>
      <c r="Y2" s="394"/>
      <c r="Z2" s="1" t="s">
        <v>9</v>
      </c>
    </row>
    <row r="3" spans="2:27" ht="23.25" customHeight="1" x14ac:dyDescent="0.25">
      <c r="B3" s="431" t="s">
        <v>10</v>
      </c>
      <c r="C3" s="432"/>
      <c r="D3" s="431" t="s">
        <v>11</v>
      </c>
      <c r="E3" s="432"/>
      <c r="F3" s="431"/>
      <c r="G3" s="432"/>
      <c r="H3" s="431"/>
      <c r="I3" s="432"/>
      <c r="J3" s="36"/>
      <c r="K3" s="431"/>
      <c r="L3" s="432"/>
      <c r="M3" s="432"/>
      <c r="N3" s="431"/>
      <c r="O3" s="432"/>
      <c r="P3" s="431"/>
      <c r="Q3" s="432"/>
      <c r="R3" s="433" t="s">
        <v>12</v>
      </c>
      <c r="S3" s="432"/>
      <c r="T3" s="432"/>
      <c r="U3" s="432"/>
      <c r="V3" s="432"/>
      <c r="W3" s="432"/>
      <c r="X3" s="432"/>
      <c r="Y3" s="432"/>
      <c r="Z3" s="37">
        <f>+Z4+Z13</f>
        <v>5550896528</v>
      </c>
      <c r="AA3" s="2"/>
    </row>
    <row r="4" spans="2:27" ht="23.25" customHeight="1" x14ac:dyDescent="0.25">
      <c r="B4" s="435" t="s">
        <v>10</v>
      </c>
      <c r="C4" s="436"/>
      <c r="D4" s="435" t="s">
        <v>11</v>
      </c>
      <c r="E4" s="436"/>
      <c r="F4" s="435" t="s">
        <v>13</v>
      </c>
      <c r="G4" s="436"/>
      <c r="H4" s="435"/>
      <c r="I4" s="436"/>
      <c r="J4" s="38"/>
      <c r="K4" s="435"/>
      <c r="L4" s="436"/>
      <c r="M4" s="436"/>
      <c r="N4" s="435"/>
      <c r="O4" s="436"/>
      <c r="P4" s="435"/>
      <c r="Q4" s="436"/>
      <c r="R4" s="437" t="s">
        <v>14</v>
      </c>
      <c r="S4" s="436"/>
      <c r="T4" s="436"/>
      <c r="U4" s="436"/>
      <c r="V4" s="436"/>
      <c r="W4" s="436"/>
      <c r="X4" s="436"/>
      <c r="Y4" s="436"/>
      <c r="Z4" s="39">
        <f>+Z5</f>
        <v>34800000</v>
      </c>
    </row>
    <row r="5" spans="2:27" ht="23.25" customHeight="1" x14ac:dyDescent="0.25">
      <c r="B5" s="438" t="s">
        <v>10</v>
      </c>
      <c r="C5" s="439"/>
      <c r="D5" s="438" t="s">
        <v>11</v>
      </c>
      <c r="E5" s="439"/>
      <c r="F5" s="438" t="s">
        <v>13</v>
      </c>
      <c r="G5" s="439"/>
      <c r="H5" s="438" t="s">
        <v>13</v>
      </c>
      <c r="I5" s="439"/>
      <c r="J5" s="29"/>
      <c r="K5" s="438"/>
      <c r="L5" s="439"/>
      <c r="M5" s="439"/>
      <c r="N5" s="438"/>
      <c r="O5" s="439"/>
      <c r="P5" s="438"/>
      <c r="Q5" s="439"/>
      <c r="R5" s="440" t="s">
        <v>15</v>
      </c>
      <c r="S5" s="439"/>
      <c r="T5" s="439"/>
      <c r="U5" s="439"/>
      <c r="V5" s="439"/>
      <c r="W5" s="439"/>
      <c r="X5" s="439"/>
      <c r="Y5" s="439"/>
      <c r="Z5" s="30">
        <f>Z6+Z9+Z11</f>
        <v>34800000</v>
      </c>
    </row>
    <row r="6" spans="2:27" ht="23.25" customHeight="1" x14ac:dyDescent="0.25">
      <c r="B6" s="27" t="s">
        <v>10</v>
      </c>
      <c r="C6" s="28"/>
      <c r="D6" s="443" t="s">
        <v>11</v>
      </c>
      <c r="E6" s="444"/>
      <c r="F6" s="443" t="s">
        <v>13</v>
      </c>
      <c r="G6" s="444"/>
      <c r="H6" s="443" t="s">
        <v>13</v>
      </c>
      <c r="I6" s="444"/>
      <c r="J6" s="25" t="s">
        <v>22</v>
      </c>
      <c r="K6" s="27"/>
      <c r="L6" s="28"/>
      <c r="M6" s="28"/>
      <c r="N6" s="27"/>
      <c r="O6" s="28"/>
      <c r="P6" s="27"/>
      <c r="Q6" s="28"/>
      <c r="R6" s="445" t="s">
        <v>71</v>
      </c>
      <c r="S6" s="444"/>
      <c r="T6" s="444"/>
      <c r="U6" s="444"/>
      <c r="V6" s="444"/>
      <c r="W6" s="444"/>
      <c r="X6" s="444"/>
      <c r="Y6" s="444"/>
      <c r="Z6" s="7">
        <f>+Z7+Z8</f>
        <v>4000000</v>
      </c>
    </row>
    <row r="7" spans="2:27" ht="23.25" customHeight="1" x14ac:dyDescent="0.25">
      <c r="B7" s="446" t="s">
        <v>10</v>
      </c>
      <c r="C7" s="447"/>
      <c r="D7" s="446" t="s">
        <v>11</v>
      </c>
      <c r="E7" s="447"/>
      <c r="F7" s="446" t="s">
        <v>13</v>
      </c>
      <c r="G7" s="447"/>
      <c r="H7" s="446" t="s">
        <v>13</v>
      </c>
      <c r="I7" s="447"/>
      <c r="J7" s="48" t="s">
        <v>22</v>
      </c>
      <c r="K7" s="448" t="s">
        <v>30</v>
      </c>
      <c r="L7" s="442"/>
      <c r="M7" s="442"/>
      <c r="N7" s="448" t="s">
        <v>13</v>
      </c>
      <c r="O7" s="442"/>
      <c r="P7" s="448">
        <v>1</v>
      </c>
      <c r="Q7" s="442"/>
      <c r="R7" s="441" t="s">
        <v>138</v>
      </c>
      <c r="S7" s="442"/>
      <c r="T7" s="442"/>
      <c r="U7" s="442"/>
      <c r="V7" s="442"/>
      <c r="W7" s="442"/>
      <c r="X7" s="442"/>
      <c r="Y7" s="442"/>
      <c r="Z7" s="49">
        <v>500000</v>
      </c>
      <c r="AA7" s="45" t="s">
        <v>141</v>
      </c>
    </row>
    <row r="8" spans="2:27" ht="23.25" customHeight="1" x14ac:dyDescent="0.25">
      <c r="B8" s="446" t="s">
        <v>10</v>
      </c>
      <c r="C8" s="447"/>
      <c r="D8" s="446" t="s">
        <v>11</v>
      </c>
      <c r="E8" s="447"/>
      <c r="F8" s="446" t="s">
        <v>13</v>
      </c>
      <c r="G8" s="447"/>
      <c r="H8" s="446" t="s">
        <v>13</v>
      </c>
      <c r="I8" s="447"/>
      <c r="J8" s="48" t="s">
        <v>22</v>
      </c>
      <c r="K8" s="448" t="s">
        <v>30</v>
      </c>
      <c r="L8" s="442"/>
      <c r="M8" s="442"/>
      <c r="N8" s="448" t="s">
        <v>13</v>
      </c>
      <c r="O8" s="442"/>
      <c r="P8" s="448">
        <v>2</v>
      </c>
      <c r="Q8" s="442"/>
      <c r="R8" s="441" t="s">
        <v>50</v>
      </c>
      <c r="S8" s="442"/>
      <c r="T8" s="442"/>
      <c r="U8" s="442"/>
      <c r="V8" s="442"/>
      <c r="W8" s="442"/>
      <c r="X8" s="442"/>
      <c r="Y8" s="442"/>
      <c r="Z8" s="49">
        <v>3500000</v>
      </c>
      <c r="AA8" s="45" t="s">
        <v>142</v>
      </c>
    </row>
    <row r="9" spans="2:27" ht="23.25" customHeight="1" x14ac:dyDescent="0.25">
      <c r="B9" s="443" t="s">
        <v>10</v>
      </c>
      <c r="C9" s="444"/>
      <c r="D9" s="443" t="s">
        <v>11</v>
      </c>
      <c r="E9" s="444"/>
      <c r="F9" s="443" t="s">
        <v>13</v>
      </c>
      <c r="G9" s="444"/>
      <c r="H9" s="443" t="s">
        <v>13</v>
      </c>
      <c r="I9" s="444"/>
      <c r="J9" s="25" t="s">
        <v>16</v>
      </c>
      <c r="K9" s="443"/>
      <c r="L9" s="444"/>
      <c r="M9" s="444"/>
      <c r="N9" s="443"/>
      <c r="O9" s="444"/>
      <c r="P9" s="443"/>
      <c r="Q9" s="444"/>
      <c r="R9" s="445" t="s">
        <v>17</v>
      </c>
      <c r="S9" s="444"/>
      <c r="T9" s="444"/>
      <c r="U9" s="444"/>
      <c r="V9" s="444"/>
      <c r="W9" s="444"/>
      <c r="X9" s="444"/>
      <c r="Y9" s="444"/>
      <c r="Z9" s="7">
        <f>Z10</f>
        <v>27000000</v>
      </c>
    </row>
    <row r="10" spans="2:27" ht="23.25" customHeight="1" x14ac:dyDescent="0.25">
      <c r="B10" s="446" t="s">
        <v>10</v>
      </c>
      <c r="C10" s="447"/>
      <c r="D10" s="446" t="s">
        <v>11</v>
      </c>
      <c r="E10" s="447"/>
      <c r="F10" s="446" t="s">
        <v>13</v>
      </c>
      <c r="G10" s="447"/>
      <c r="H10" s="446" t="s">
        <v>13</v>
      </c>
      <c r="I10" s="447"/>
      <c r="J10" s="48" t="s">
        <v>16</v>
      </c>
      <c r="K10" s="448" t="s">
        <v>25</v>
      </c>
      <c r="L10" s="442"/>
      <c r="M10" s="442"/>
      <c r="N10" s="448"/>
      <c r="O10" s="442"/>
      <c r="P10" s="448"/>
      <c r="Q10" s="442"/>
      <c r="R10" s="441" t="s">
        <v>51</v>
      </c>
      <c r="S10" s="442"/>
      <c r="T10" s="442"/>
      <c r="U10" s="442"/>
      <c r="V10" s="442"/>
      <c r="W10" s="442"/>
      <c r="X10" s="442"/>
      <c r="Y10" s="442"/>
      <c r="Z10" s="49">
        <v>27000000</v>
      </c>
      <c r="AA10" s="45" t="s">
        <v>142</v>
      </c>
    </row>
    <row r="11" spans="2:27" ht="23.25" customHeight="1" x14ac:dyDescent="0.25">
      <c r="B11" s="27" t="s">
        <v>126</v>
      </c>
      <c r="C11" s="28"/>
      <c r="D11" s="443" t="s">
        <v>11</v>
      </c>
      <c r="E11" s="444"/>
      <c r="F11" s="443" t="s">
        <v>13</v>
      </c>
      <c r="G11" s="444"/>
      <c r="H11" s="443" t="s">
        <v>13</v>
      </c>
      <c r="I11" s="444"/>
      <c r="J11" s="25" t="s">
        <v>26</v>
      </c>
      <c r="K11" s="27"/>
      <c r="L11" s="28"/>
      <c r="M11" s="28"/>
      <c r="N11" s="27"/>
      <c r="O11" s="28"/>
      <c r="P11" s="27"/>
      <c r="Q11" s="33"/>
      <c r="R11" s="445" t="s">
        <v>127</v>
      </c>
      <c r="S11" s="444"/>
      <c r="T11" s="444"/>
      <c r="U11" s="444"/>
      <c r="V11" s="444"/>
      <c r="W11" s="33"/>
      <c r="X11" s="33"/>
      <c r="Y11" s="33"/>
      <c r="Z11" s="7">
        <f>Z12</f>
        <v>3800000</v>
      </c>
    </row>
    <row r="12" spans="2:27" ht="23.25" customHeight="1" x14ac:dyDescent="0.25">
      <c r="B12" s="446" t="s">
        <v>126</v>
      </c>
      <c r="C12" s="447"/>
      <c r="D12" s="446" t="s">
        <v>11</v>
      </c>
      <c r="E12" s="447"/>
      <c r="F12" s="446" t="s">
        <v>13</v>
      </c>
      <c r="G12" s="447"/>
      <c r="H12" s="446" t="s">
        <v>13</v>
      </c>
      <c r="I12" s="447"/>
      <c r="J12" s="48" t="s">
        <v>26</v>
      </c>
      <c r="K12" s="448" t="s">
        <v>20</v>
      </c>
      <c r="L12" s="442"/>
      <c r="M12" s="442"/>
      <c r="N12" s="448" t="s">
        <v>25</v>
      </c>
      <c r="O12" s="442"/>
      <c r="P12" s="448"/>
      <c r="Q12" s="442"/>
      <c r="R12" s="441" t="s">
        <v>127</v>
      </c>
      <c r="S12" s="442"/>
      <c r="T12" s="442"/>
      <c r="U12" s="442"/>
      <c r="V12" s="442"/>
      <c r="W12" s="442"/>
      <c r="X12" s="442"/>
      <c r="Y12" s="442"/>
      <c r="Z12" s="49">
        <v>3800000</v>
      </c>
      <c r="AA12" s="45" t="s">
        <v>125</v>
      </c>
    </row>
    <row r="13" spans="2:27" ht="23.25" customHeight="1" x14ac:dyDescent="0.25">
      <c r="B13" s="435" t="s">
        <v>10</v>
      </c>
      <c r="C13" s="436"/>
      <c r="D13" s="435" t="s">
        <v>11</v>
      </c>
      <c r="E13" s="436"/>
      <c r="F13" s="435" t="s">
        <v>11</v>
      </c>
      <c r="G13" s="436"/>
      <c r="H13" s="435"/>
      <c r="I13" s="436"/>
      <c r="J13" s="38"/>
      <c r="K13" s="435"/>
      <c r="L13" s="436"/>
      <c r="M13" s="436"/>
      <c r="N13" s="435"/>
      <c r="O13" s="436"/>
      <c r="P13" s="435"/>
      <c r="Q13" s="436"/>
      <c r="R13" s="437" t="s">
        <v>18</v>
      </c>
      <c r="S13" s="436"/>
      <c r="T13" s="436"/>
      <c r="U13" s="436"/>
      <c r="V13" s="436"/>
      <c r="W13" s="436"/>
      <c r="X13" s="436"/>
      <c r="Y13" s="436"/>
      <c r="Z13" s="39">
        <f>+Z14+Z27</f>
        <v>5516096528</v>
      </c>
      <c r="AA13" s="2"/>
    </row>
    <row r="14" spans="2:27" ht="23.25" customHeight="1" x14ac:dyDescent="0.25">
      <c r="B14" s="438" t="s">
        <v>10</v>
      </c>
      <c r="C14" s="439"/>
      <c r="D14" s="438" t="s">
        <v>11</v>
      </c>
      <c r="E14" s="439"/>
      <c r="F14" s="438" t="s">
        <v>11</v>
      </c>
      <c r="G14" s="439"/>
      <c r="H14" s="438" t="s">
        <v>13</v>
      </c>
      <c r="I14" s="439"/>
      <c r="J14" s="29"/>
      <c r="K14" s="438"/>
      <c r="L14" s="439"/>
      <c r="M14" s="439"/>
      <c r="N14" s="438"/>
      <c r="O14" s="439"/>
      <c r="P14" s="438"/>
      <c r="Q14" s="439"/>
      <c r="R14" s="440" t="s">
        <v>19</v>
      </c>
      <c r="S14" s="439"/>
      <c r="T14" s="439"/>
      <c r="U14" s="439"/>
      <c r="V14" s="439"/>
      <c r="W14" s="439"/>
      <c r="X14" s="439"/>
      <c r="Y14" s="439"/>
      <c r="Z14" s="30">
        <f>+Z15+Z18+Z23</f>
        <v>101000000</v>
      </c>
    </row>
    <row r="15" spans="2:27" ht="23.25" customHeight="1" x14ac:dyDescent="0.25">
      <c r="B15" s="443" t="s">
        <v>10</v>
      </c>
      <c r="C15" s="444"/>
      <c r="D15" s="443" t="s">
        <v>11</v>
      </c>
      <c r="E15" s="444"/>
      <c r="F15" s="443" t="s">
        <v>11</v>
      </c>
      <c r="G15" s="444"/>
      <c r="H15" s="443" t="s">
        <v>13</v>
      </c>
      <c r="I15" s="444"/>
      <c r="J15" s="25" t="s">
        <v>20</v>
      </c>
      <c r="K15" s="443"/>
      <c r="L15" s="444"/>
      <c r="M15" s="444"/>
      <c r="N15" s="443"/>
      <c r="O15" s="444"/>
      <c r="P15" s="443"/>
      <c r="Q15" s="444"/>
      <c r="R15" s="445" t="s">
        <v>21</v>
      </c>
      <c r="S15" s="444"/>
      <c r="T15" s="444"/>
      <c r="U15" s="444"/>
      <c r="V15" s="444"/>
      <c r="W15" s="444"/>
      <c r="X15" s="444"/>
      <c r="Y15" s="444"/>
      <c r="Z15" s="7">
        <f>Z16+Z17</f>
        <v>13500000</v>
      </c>
      <c r="AA15" s="45" t="s">
        <v>101</v>
      </c>
    </row>
    <row r="16" spans="2:27" ht="23.25" customHeight="1" x14ac:dyDescent="0.25">
      <c r="B16" s="446" t="s">
        <v>10</v>
      </c>
      <c r="C16" s="447"/>
      <c r="D16" s="446" t="s">
        <v>11</v>
      </c>
      <c r="E16" s="447"/>
      <c r="F16" s="446" t="s">
        <v>11</v>
      </c>
      <c r="G16" s="447"/>
      <c r="H16" s="446" t="s">
        <v>13</v>
      </c>
      <c r="I16" s="447"/>
      <c r="J16" s="48" t="s">
        <v>20</v>
      </c>
      <c r="K16" s="448" t="s">
        <v>22</v>
      </c>
      <c r="L16" s="442"/>
      <c r="M16" s="442"/>
      <c r="N16" s="448">
        <v>9</v>
      </c>
      <c r="O16" s="442"/>
      <c r="P16" s="448"/>
      <c r="Q16" s="442"/>
      <c r="R16" s="441" t="s">
        <v>118</v>
      </c>
      <c r="S16" s="442"/>
      <c r="T16" s="442"/>
      <c r="U16" s="442"/>
      <c r="V16" s="442"/>
      <c r="W16" s="442"/>
      <c r="X16" s="442"/>
      <c r="Y16" s="442"/>
      <c r="Z16" s="49">
        <v>2000000</v>
      </c>
      <c r="AA16" s="47" t="s">
        <v>154</v>
      </c>
    </row>
    <row r="17" spans="2:27" ht="23.25" customHeight="1" x14ac:dyDescent="0.25">
      <c r="B17" s="446" t="s">
        <v>10</v>
      </c>
      <c r="C17" s="447"/>
      <c r="D17" s="446" t="s">
        <v>11</v>
      </c>
      <c r="E17" s="447"/>
      <c r="F17" s="446" t="s">
        <v>11</v>
      </c>
      <c r="G17" s="447"/>
      <c r="H17" s="446" t="s">
        <v>13</v>
      </c>
      <c r="I17" s="447"/>
      <c r="J17" s="48" t="s">
        <v>20</v>
      </c>
      <c r="K17" s="448" t="s">
        <v>30</v>
      </c>
      <c r="L17" s="442"/>
      <c r="M17" s="442"/>
      <c r="N17" s="448"/>
      <c r="O17" s="442"/>
      <c r="P17" s="448"/>
      <c r="Q17" s="442"/>
      <c r="R17" s="441" t="s">
        <v>62</v>
      </c>
      <c r="S17" s="442"/>
      <c r="T17" s="442"/>
      <c r="U17" s="442"/>
      <c r="V17" s="442"/>
      <c r="W17" s="442"/>
      <c r="X17" s="442"/>
      <c r="Y17" s="442"/>
      <c r="Z17" s="49">
        <v>11500000</v>
      </c>
      <c r="AA17" s="42" t="s">
        <v>134</v>
      </c>
    </row>
    <row r="18" spans="2:27" ht="23.25" customHeight="1" x14ac:dyDescent="0.25">
      <c r="B18" s="443" t="s">
        <v>10</v>
      </c>
      <c r="C18" s="444"/>
      <c r="D18" s="443" t="s">
        <v>11</v>
      </c>
      <c r="E18" s="444"/>
      <c r="F18" s="443" t="s">
        <v>11</v>
      </c>
      <c r="G18" s="444"/>
      <c r="H18" s="443" t="s">
        <v>13</v>
      </c>
      <c r="I18" s="444"/>
      <c r="J18" s="25" t="s">
        <v>22</v>
      </c>
      <c r="K18" s="443"/>
      <c r="L18" s="444"/>
      <c r="M18" s="444"/>
      <c r="N18" s="443"/>
      <c r="O18" s="444"/>
      <c r="P18" s="443"/>
      <c r="Q18" s="444"/>
      <c r="R18" s="445" t="s">
        <v>23</v>
      </c>
      <c r="S18" s="444"/>
      <c r="T18" s="444"/>
      <c r="U18" s="444"/>
      <c r="V18" s="444"/>
      <c r="W18" s="444"/>
      <c r="X18" s="444"/>
      <c r="Y18" s="444"/>
      <c r="Z18" s="7">
        <f>+Z19+Z20+Z21+Z22</f>
        <v>75500000</v>
      </c>
      <c r="AA18" s="34"/>
    </row>
    <row r="19" spans="2:27" ht="23.25" customHeight="1" x14ac:dyDescent="0.25">
      <c r="B19" s="446" t="s">
        <v>10</v>
      </c>
      <c r="C19" s="447"/>
      <c r="D19" s="446" t="s">
        <v>11</v>
      </c>
      <c r="E19" s="447"/>
      <c r="F19" s="446" t="s">
        <v>11</v>
      </c>
      <c r="G19" s="447"/>
      <c r="H19" s="446" t="s">
        <v>13</v>
      </c>
      <c r="I19" s="447"/>
      <c r="J19" s="48" t="s">
        <v>22</v>
      </c>
      <c r="K19" s="448" t="s">
        <v>20</v>
      </c>
      <c r="L19" s="442"/>
      <c r="M19" s="442"/>
      <c r="N19" s="448"/>
      <c r="O19" s="442"/>
      <c r="P19" s="448"/>
      <c r="Q19" s="442"/>
      <c r="R19" s="441" t="s">
        <v>63</v>
      </c>
      <c r="S19" s="442"/>
      <c r="T19" s="442"/>
      <c r="U19" s="442"/>
      <c r="V19" s="442"/>
      <c r="W19" s="442"/>
      <c r="X19" s="442"/>
      <c r="Y19" s="442"/>
      <c r="Z19" s="49">
        <v>15500000</v>
      </c>
      <c r="AA19" s="42" t="s">
        <v>136</v>
      </c>
    </row>
    <row r="20" spans="2:27" ht="37.5" customHeight="1" x14ac:dyDescent="0.25">
      <c r="B20" s="446" t="s">
        <v>10</v>
      </c>
      <c r="C20" s="447"/>
      <c r="D20" s="446" t="s">
        <v>11</v>
      </c>
      <c r="E20" s="447"/>
      <c r="F20" s="446" t="s">
        <v>11</v>
      </c>
      <c r="G20" s="447"/>
      <c r="H20" s="446" t="s">
        <v>13</v>
      </c>
      <c r="I20" s="447"/>
      <c r="J20" s="48" t="s">
        <v>22</v>
      </c>
      <c r="K20" s="448" t="s">
        <v>20</v>
      </c>
      <c r="L20" s="442" t="s">
        <v>13</v>
      </c>
      <c r="M20" s="442" t="s">
        <v>20</v>
      </c>
      <c r="N20" s="448" t="s">
        <v>121</v>
      </c>
      <c r="O20" s="442"/>
      <c r="P20" s="448"/>
      <c r="Q20" s="442"/>
      <c r="R20" s="441" t="s">
        <v>120</v>
      </c>
      <c r="S20" s="442"/>
      <c r="T20" s="442"/>
      <c r="U20" s="442"/>
      <c r="V20" s="442"/>
      <c r="W20" s="442"/>
      <c r="X20" s="442"/>
      <c r="Y20" s="442"/>
      <c r="Z20" s="49">
        <v>4000000</v>
      </c>
      <c r="AA20" s="42" t="s">
        <v>101</v>
      </c>
    </row>
    <row r="21" spans="2:27" ht="48" customHeight="1" x14ac:dyDescent="0.25">
      <c r="B21" s="446" t="s">
        <v>10</v>
      </c>
      <c r="C21" s="447"/>
      <c r="D21" s="446" t="s">
        <v>11</v>
      </c>
      <c r="E21" s="447"/>
      <c r="F21" s="446" t="s">
        <v>11</v>
      </c>
      <c r="G21" s="447"/>
      <c r="H21" s="446" t="s">
        <v>13</v>
      </c>
      <c r="I21" s="447"/>
      <c r="J21" s="48" t="s">
        <v>22</v>
      </c>
      <c r="K21" s="448" t="s">
        <v>20</v>
      </c>
      <c r="L21" s="442" t="s">
        <v>36</v>
      </c>
      <c r="M21" s="442" t="s">
        <v>20</v>
      </c>
      <c r="N21" s="448" t="s">
        <v>123</v>
      </c>
      <c r="O21" s="442"/>
      <c r="P21" s="448"/>
      <c r="Q21" s="442"/>
      <c r="R21" s="441" t="s">
        <v>122</v>
      </c>
      <c r="S21" s="442"/>
      <c r="T21" s="442"/>
      <c r="U21" s="442"/>
      <c r="V21" s="442"/>
      <c r="W21" s="442"/>
      <c r="X21" s="442"/>
      <c r="Y21" s="442"/>
      <c r="Z21" s="49">
        <v>3000000</v>
      </c>
      <c r="AA21" s="42" t="s">
        <v>101</v>
      </c>
    </row>
    <row r="22" spans="2:27" ht="23.25" customHeight="1" x14ac:dyDescent="0.25">
      <c r="B22" s="446" t="s">
        <v>10</v>
      </c>
      <c r="C22" s="447"/>
      <c r="D22" s="446" t="s">
        <v>11</v>
      </c>
      <c r="E22" s="447"/>
      <c r="F22" s="446" t="s">
        <v>11</v>
      </c>
      <c r="G22" s="447"/>
      <c r="H22" s="446" t="s">
        <v>13</v>
      </c>
      <c r="I22" s="447"/>
      <c r="J22" s="48" t="s">
        <v>22</v>
      </c>
      <c r="K22" s="448" t="s">
        <v>22</v>
      </c>
      <c r="L22" s="442"/>
      <c r="M22" s="442"/>
      <c r="N22" s="448"/>
      <c r="O22" s="442"/>
      <c r="P22" s="448"/>
      <c r="Q22" s="442"/>
      <c r="R22" s="441" t="s">
        <v>64</v>
      </c>
      <c r="S22" s="442"/>
      <c r="T22" s="442"/>
      <c r="U22" s="442"/>
      <c r="V22" s="442"/>
      <c r="W22" s="442"/>
      <c r="X22" s="442"/>
      <c r="Y22" s="442"/>
      <c r="Z22" s="49">
        <v>53000000</v>
      </c>
      <c r="AA22" s="42" t="s">
        <v>133</v>
      </c>
    </row>
    <row r="23" spans="2:27" ht="23.25" customHeight="1" x14ac:dyDescent="0.25">
      <c r="B23" s="443" t="s">
        <v>10</v>
      </c>
      <c r="C23" s="444"/>
      <c r="D23" s="443" t="s">
        <v>11</v>
      </c>
      <c r="E23" s="444"/>
      <c r="F23" s="443" t="s">
        <v>11</v>
      </c>
      <c r="G23" s="444"/>
      <c r="H23" s="443" t="s">
        <v>13</v>
      </c>
      <c r="I23" s="444"/>
      <c r="J23" s="25" t="s">
        <v>16</v>
      </c>
      <c r="K23" s="27"/>
      <c r="L23" s="28"/>
      <c r="M23" s="28"/>
      <c r="N23" s="27"/>
      <c r="O23" s="28"/>
      <c r="P23" s="27"/>
      <c r="Q23" s="28"/>
      <c r="R23" s="379" t="s">
        <v>102</v>
      </c>
      <c r="S23" s="380"/>
      <c r="T23" s="380"/>
      <c r="U23" s="380"/>
      <c r="V23" s="380"/>
      <c r="W23" s="380"/>
      <c r="X23" s="380"/>
      <c r="Y23" s="381"/>
      <c r="Z23" s="7">
        <f>+Z24+Z25+Z26</f>
        <v>12000000</v>
      </c>
      <c r="AA23" s="34"/>
    </row>
    <row r="24" spans="2:27" ht="23.25" customHeight="1" x14ac:dyDescent="0.25">
      <c r="B24" s="446" t="s">
        <v>10</v>
      </c>
      <c r="C24" s="447"/>
      <c r="D24" s="446" t="s">
        <v>11</v>
      </c>
      <c r="E24" s="447"/>
      <c r="F24" s="446" t="s">
        <v>11</v>
      </c>
      <c r="G24" s="447"/>
      <c r="H24" s="446" t="s">
        <v>13</v>
      </c>
      <c r="I24" s="447"/>
      <c r="J24" s="48" t="s">
        <v>16</v>
      </c>
      <c r="K24" s="448" t="s">
        <v>25</v>
      </c>
      <c r="L24" s="442"/>
      <c r="M24" s="442"/>
      <c r="N24" s="448" t="s">
        <v>13</v>
      </c>
      <c r="O24" s="442"/>
      <c r="P24" s="448"/>
      <c r="Q24" s="442"/>
      <c r="R24" s="441" t="s">
        <v>65</v>
      </c>
      <c r="S24" s="442"/>
      <c r="T24" s="442"/>
      <c r="U24" s="442"/>
      <c r="V24" s="442"/>
      <c r="W24" s="442"/>
      <c r="X24" s="442"/>
      <c r="Y24" s="442"/>
      <c r="Z24" s="49">
        <v>4000000</v>
      </c>
      <c r="AA24" s="42" t="s">
        <v>101</v>
      </c>
    </row>
    <row r="25" spans="2:27" ht="23.25" customHeight="1" x14ac:dyDescent="0.25">
      <c r="B25" s="446" t="s">
        <v>10</v>
      </c>
      <c r="C25" s="447"/>
      <c r="D25" s="446" t="s">
        <v>11</v>
      </c>
      <c r="E25" s="447"/>
      <c r="F25" s="446" t="s">
        <v>11</v>
      </c>
      <c r="G25" s="447"/>
      <c r="H25" s="446" t="s">
        <v>13</v>
      </c>
      <c r="I25" s="447"/>
      <c r="J25" s="48" t="s">
        <v>16</v>
      </c>
      <c r="K25" s="448" t="s">
        <v>26</v>
      </c>
      <c r="L25" s="442"/>
      <c r="M25" s="442"/>
      <c r="N25" s="448" t="s">
        <v>117</v>
      </c>
      <c r="O25" s="442"/>
      <c r="P25" s="448"/>
      <c r="Q25" s="442"/>
      <c r="R25" s="441" t="s">
        <v>116</v>
      </c>
      <c r="S25" s="442"/>
      <c r="T25" s="442"/>
      <c r="U25" s="442"/>
      <c r="V25" s="442"/>
      <c r="W25" s="442"/>
      <c r="X25" s="442"/>
      <c r="Y25" s="442"/>
      <c r="Z25" s="49">
        <v>3000000</v>
      </c>
      <c r="AA25" s="42" t="s">
        <v>101</v>
      </c>
    </row>
    <row r="26" spans="2:27" ht="23.25" customHeight="1" x14ac:dyDescent="0.25">
      <c r="B26" s="446" t="s">
        <v>10</v>
      </c>
      <c r="C26" s="447"/>
      <c r="D26" s="446" t="s">
        <v>11</v>
      </c>
      <c r="E26" s="447"/>
      <c r="F26" s="446" t="s">
        <v>11</v>
      </c>
      <c r="G26" s="447"/>
      <c r="H26" s="446" t="s">
        <v>13</v>
      </c>
      <c r="I26" s="447"/>
      <c r="J26" s="48" t="s">
        <v>16</v>
      </c>
      <c r="K26" s="448" t="s">
        <v>28</v>
      </c>
      <c r="L26" s="442"/>
      <c r="M26" s="442"/>
      <c r="N26" s="448" t="s">
        <v>115</v>
      </c>
      <c r="O26" s="442"/>
      <c r="P26" s="448"/>
      <c r="Q26" s="442"/>
      <c r="R26" s="441" t="s">
        <v>114</v>
      </c>
      <c r="S26" s="442"/>
      <c r="T26" s="442"/>
      <c r="U26" s="442"/>
      <c r="V26" s="442"/>
      <c r="W26" s="442"/>
      <c r="X26" s="442"/>
      <c r="Y26" s="442"/>
      <c r="Z26" s="49">
        <v>5000000</v>
      </c>
      <c r="AA26" s="42" t="s">
        <v>101</v>
      </c>
    </row>
    <row r="27" spans="2:27" ht="23.25" customHeight="1" x14ac:dyDescent="0.25">
      <c r="B27" s="438" t="s">
        <v>10</v>
      </c>
      <c r="C27" s="439"/>
      <c r="D27" s="438" t="s">
        <v>11</v>
      </c>
      <c r="E27" s="439"/>
      <c r="F27" s="438" t="s">
        <v>11</v>
      </c>
      <c r="G27" s="439"/>
      <c r="H27" s="438" t="s">
        <v>11</v>
      </c>
      <c r="I27" s="439"/>
      <c r="J27" s="29"/>
      <c r="K27" s="438"/>
      <c r="L27" s="439"/>
      <c r="M27" s="439"/>
      <c r="N27" s="438"/>
      <c r="O27" s="439"/>
      <c r="P27" s="438"/>
      <c r="Q27" s="439"/>
      <c r="R27" s="440" t="s">
        <v>24</v>
      </c>
      <c r="S27" s="439"/>
      <c r="T27" s="439"/>
      <c r="U27" s="439"/>
      <c r="V27" s="439"/>
      <c r="W27" s="439"/>
      <c r="X27" s="439"/>
      <c r="Y27" s="439"/>
      <c r="Z27" s="30">
        <f>+Z28+Z30+Z37+Z43+Z57+Z61+Z69</f>
        <v>5415096528</v>
      </c>
    </row>
    <row r="28" spans="2:27" ht="23.25" customHeight="1" x14ac:dyDescent="0.25">
      <c r="B28" s="443" t="s">
        <v>10</v>
      </c>
      <c r="C28" s="444"/>
      <c r="D28" s="443" t="s">
        <v>11</v>
      </c>
      <c r="E28" s="444"/>
      <c r="F28" s="443" t="s">
        <v>11</v>
      </c>
      <c r="G28" s="444"/>
      <c r="H28" s="443" t="s">
        <v>11</v>
      </c>
      <c r="I28" s="444"/>
      <c r="J28" s="25" t="s">
        <v>25</v>
      </c>
      <c r="K28" s="27"/>
      <c r="L28" s="28"/>
      <c r="M28" s="28"/>
      <c r="N28" s="27"/>
      <c r="O28" s="28"/>
      <c r="P28" s="27"/>
      <c r="Q28" s="28"/>
      <c r="R28" s="445" t="s">
        <v>103</v>
      </c>
      <c r="S28" s="444"/>
      <c r="T28" s="444"/>
      <c r="U28" s="444"/>
      <c r="V28" s="444"/>
      <c r="W28" s="444"/>
      <c r="X28" s="444"/>
      <c r="Y28" s="444"/>
      <c r="Z28" s="7">
        <f>+Z29</f>
        <v>40000000</v>
      </c>
      <c r="AA28" s="23"/>
    </row>
    <row r="29" spans="2:27" ht="23.25" customHeight="1" x14ac:dyDescent="0.25">
      <c r="B29" s="446" t="s">
        <v>10</v>
      </c>
      <c r="C29" s="447"/>
      <c r="D29" s="446" t="s">
        <v>11</v>
      </c>
      <c r="E29" s="447"/>
      <c r="F29" s="446" t="s">
        <v>11</v>
      </c>
      <c r="G29" s="447"/>
      <c r="H29" s="446" t="s">
        <v>11</v>
      </c>
      <c r="I29" s="447"/>
      <c r="J29" s="40" t="s">
        <v>25</v>
      </c>
      <c r="K29" s="446" t="s">
        <v>16</v>
      </c>
      <c r="L29" s="447"/>
      <c r="M29" s="447"/>
      <c r="N29" s="446" t="s">
        <v>13</v>
      </c>
      <c r="O29" s="447"/>
      <c r="P29" s="446"/>
      <c r="Q29" s="447"/>
      <c r="R29" s="449" t="s">
        <v>66</v>
      </c>
      <c r="S29" s="447"/>
      <c r="T29" s="447"/>
      <c r="U29" s="447"/>
      <c r="V29" s="447"/>
      <c r="W29" s="447"/>
      <c r="X29" s="447"/>
      <c r="Y29" s="447"/>
      <c r="Z29" s="41">
        <v>40000000</v>
      </c>
      <c r="AA29" s="45" t="s">
        <v>142</v>
      </c>
    </row>
    <row r="30" spans="2:27" ht="37.15" customHeight="1" x14ac:dyDescent="0.25">
      <c r="B30" s="443" t="s">
        <v>10</v>
      </c>
      <c r="C30" s="444"/>
      <c r="D30" s="443" t="s">
        <v>11</v>
      </c>
      <c r="E30" s="444"/>
      <c r="F30" s="443" t="s">
        <v>11</v>
      </c>
      <c r="G30" s="444"/>
      <c r="H30" s="443" t="s">
        <v>11</v>
      </c>
      <c r="I30" s="444"/>
      <c r="J30" s="25" t="s">
        <v>26</v>
      </c>
      <c r="K30" s="443"/>
      <c r="L30" s="444"/>
      <c r="M30" s="444"/>
      <c r="N30" s="443"/>
      <c r="O30" s="444"/>
      <c r="P30" s="443"/>
      <c r="Q30" s="444"/>
      <c r="R30" s="445" t="s">
        <v>27</v>
      </c>
      <c r="S30" s="444"/>
      <c r="T30" s="444"/>
      <c r="U30" s="444"/>
      <c r="V30" s="444"/>
      <c r="W30" s="444"/>
      <c r="X30" s="444"/>
      <c r="Y30" s="444"/>
      <c r="Z30" s="7">
        <f>Z31+Z32+Z33+Z34+Z35+Z36</f>
        <v>280000000</v>
      </c>
    </row>
    <row r="31" spans="2:27" ht="23.25" customHeight="1" x14ac:dyDescent="0.25">
      <c r="B31" s="446" t="s">
        <v>10</v>
      </c>
      <c r="C31" s="447"/>
      <c r="D31" s="446" t="s">
        <v>11</v>
      </c>
      <c r="E31" s="447"/>
      <c r="F31" s="446" t="s">
        <v>11</v>
      </c>
      <c r="G31" s="447"/>
      <c r="H31" s="446" t="s">
        <v>11</v>
      </c>
      <c r="I31" s="447"/>
      <c r="J31" s="48" t="s">
        <v>26</v>
      </c>
      <c r="K31" s="448" t="s">
        <v>22</v>
      </c>
      <c r="L31" s="442"/>
      <c r="M31" s="442"/>
      <c r="N31" s="448" t="s">
        <v>34</v>
      </c>
      <c r="O31" s="442"/>
      <c r="P31" s="448"/>
      <c r="Q31" s="442"/>
      <c r="R31" s="441" t="s">
        <v>96</v>
      </c>
      <c r="S31" s="442"/>
      <c r="T31" s="442"/>
      <c r="U31" s="442"/>
      <c r="V31" s="442"/>
      <c r="W31" s="442"/>
      <c r="X31" s="442"/>
      <c r="Y31" s="442"/>
      <c r="Z31" s="49">
        <v>5000000</v>
      </c>
      <c r="AA31" s="42" t="s">
        <v>101</v>
      </c>
    </row>
    <row r="32" spans="2:27" ht="23.25" customHeight="1" x14ac:dyDescent="0.25">
      <c r="B32" s="446" t="s">
        <v>10</v>
      </c>
      <c r="C32" s="447"/>
      <c r="D32" s="446" t="s">
        <v>11</v>
      </c>
      <c r="E32" s="447"/>
      <c r="F32" s="446" t="s">
        <v>11</v>
      </c>
      <c r="G32" s="447"/>
      <c r="H32" s="446" t="s">
        <v>11</v>
      </c>
      <c r="I32" s="447"/>
      <c r="J32" s="48" t="s">
        <v>26</v>
      </c>
      <c r="K32" s="448" t="s">
        <v>22</v>
      </c>
      <c r="L32" s="442"/>
      <c r="M32" s="442"/>
      <c r="N32" s="448" t="s">
        <v>36</v>
      </c>
      <c r="O32" s="442"/>
      <c r="P32" s="448"/>
      <c r="Q32" s="442"/>
      <c r="R32" s="441" t="s">
        <v>97</v>
      </c>
      <c r="S32" s="442"/>
      <c r="T32" s="442"/>
      <c r="U32" s="442"/>
      <c r="V32" s="442"/>
      <c r="W32" s="442"/>
      <c r="X32" s="442"/>
      <c r="Y32" s="442"/>
      <c r="Z32" s="49">
        <v>1000000</v>
      </c>
      <c r="AA32" s="42" t="s">
        <v>101</v>
      </c>
    </row>
    <row r="33" spans="2:28" ht="23.25" customHeight="1" x14ac:dyDescent="0.25">
      <c r="B33" s="446" t="s">
        <v>10</v>
      </c>
      <c r="C33" s="447"/>
      <c r="D33" s="446" t="s">
        <v>11</v>
      </c>
      <c r="E33" s="447"/>
      <c r="F33" s="446" t="s">
        <v>11</v>
      </c>
      <c r="G33" s="447"/>
      <c r="H33" s="446" t="s">
        <v>11</v>
      </c>
      <c r="I33" s="447"/>
      <c r="J33" s="48" t="s">
        <v>26</v>
      </c>
      <c r="K33" s="448" t="s">
        <v>16</v>
      </c>
      <c r="L33" s="442"/>
      <c r="M33" s="442"/>
      <c r="N33" s="448"/>
      <c r="O33" s="442"/>
      <c r="P33" s="448"/>
      <c r="Q33" s="442"/>
      <c r="R33" s="441" t="s">
        <v>67</v>
      </c>
      <c r="S33" s="442"/>
      <c r="T33" s="442"/>
      <c r="U33" s="442"/>
      <c r="V33" s="442"/>
      <c r="W33" s="442"/>
      <c r="X33" s="442"/>
      <c r="Y33" s="442"/>
      <c r="Z33" s="49">
        <v>140000000</v>
      </c>
      <c r="AA33" s="42" t="s">
        <v>124</v>
      </c>
    </row>
    <row r="34" spans="2:28" ht="23.25" customHeight="1" x14ac:dyDescent="0.25">
      <c r="B34" s="446" t="s">
        <v>10</v>
      </c>
      <c r="C34" s="447"/>
      <c r="D34" s="446" t="s">
        <v>11</v>
      </c>
      <c r="E34" s="447"/>
      <c r="F34" s="446" t="s">
        <v>11</v>
      </c>
      <c r="G34" s="447"/>
      <c r="H34" s="446" t="s">
        <v>11</v>
      </c>
      <c r="I34" s="447"/>
      <c r="J34" s="48" t="s">
        <v>26</v>
      </c>
      <c r="K34" s="448" t="s">
        <v>25</v>
      </c>
      <c r="L34" s="442"/>
      <c r="M34" s="442"/>
      <c r="N34" s="448"/>
      <c r="O34" s="442"/>
      <c r="P34" s="448"/>
      <c r="Q34" s="442"/>
      <c r="R34" s="441" t="s">
        <v>68</v>
      </c>
      <c r="S34" s="442"/>
      <c r="T34" s="442"/>
      <c r="U34" s="442"/>
      <c r="V34" s="442"/>
      <c r="W34" s="442"/>
      <c r="X34" s="442"/>
      <c r="Y34" s="442"/>
      <c r="Z34" s="49">
        <v>1000000</v>
      </c>
      <c r="AA34" s="42"/>
    </row>
    <row r="35" spans="2:28" ht="23.25" customHeight="1" x14ac:dyDescent="0.25">
      <c r="B35" s="446" t="s">
        <v>10</v>
      </c>
      <c r="C35" s="447"/>
      <c r="D35" s="446" t="s">
        <v>11</v>
      </c>
      <c r="E35" s="447"/>
      <c r="F35" s="446" t="s">
        <v>11</v>
      </c>
      <c r="G35" s="447"/>
      <c r="H35" s="446" t="s">
        <v>11</v>
      </c>
      <c r="I35" s="447"/>
      <c r="J35" s="48" t="s">
        <v>26</v>
      </c>
      <c r="K35" s="448" t="s">
        <v>30</v>
      </c>
      <c r="L35" s="442"/>
      <c r="M35" s="442"/>
      <c r="N35" s="448"/>
      <c r="O35" s="442"/>
      <c r="P35" s="448"/>
      <c r="Q35" s="442"/>
      <c r="R35" s="441" t="s">
        <v>69</v>
      </c>
      <c r="S35" s="442"/>
      <c r="T35" s="442"/>
      <c r="U35" s="442"/>
      <c r="V35" s="442"/>
      <c r="W35" s="442"/>
      <c r="X35" s="442"/>
      <c r="Y35" s="442"/>
      <c r="Z35" s="49">
        <v>33000000</v>
      </c>
      <c r="AA35" s="42" t="s">
        <v>108</v>
      </c>
    </row>
    <row r="36" spans="2:28" ht="23.25" customHeight="1" x14ac:dyDescent="0.25">
      <c r="B36" s="446" t="s">
        <v>10</v>
      </c>
      <c r="C36" s="447"/>
      <c r="D36" s="446" t="s">
        <v>11</v>
      </c>
      <c r="E36" s="447"/>
      <c r="F36" s="446" t="s">
        <v>11</v>
      </c>
      <c r="G36" s="447"/>
      <c r="H36" s="446" t="s">
        <v>11</v>
      </c>
      <c r="I36" s="447"/>
      <c r="J36" s="48" t="s">
        <v>26</v>
      </c>
      <c r="K36" s="448" t="s">
        <v>32</v>
      </c>
      <c r="L36" s="442"/>
      <c r="M36" s="442"/>
      <c r="N36" s="448"/>
      <c r="O36" s="442"/>
      <c r="P36" s="448"/>
      <c r="Q36" s="442"/>
      <c r="R36" s="441" t="s">
        <v>70</v>
      </c>
      <c r="S36" s="442"/>
      <c r="T36" s="442"/>
      <c r="U36" s="442"/>
      <c r="V36" s="442"/>
      <c r="W36" s="442"/>
      <c r="X36" s="442"/>
      <c r="Y36" s="442"/>
      <c r="Z36" s="49">
        <v>100000000</v>
      </c>
      <c r="AA36" s="42" t="s">
        <v>111</v>
      </c>
    </row>
    <row r="37" spans="2:28" ht="23.25" customHeight="1" x14ac:dyDescent="0.25">
      <c r="B37" s="443" t="s">
        <v>10</v>
      </c>
      <c r="C37" s="444"/>
      <c r="D37" s="443" t="s">
        <v>11</v>
      </c>
      <c r="E37" s="444"/>
      <c r="F37" s="443" t="s">
        <v>11</v>
      </c>
      <c r="G37" s="444"/>
      <c r="H37" s="443" t="s">
        <v>11</v>
      </c>
      <c r="I37" s="444"/>
      <c r="J37" s="25" t="s">
        <v>28</v>
      </c>
      <c r="K37" s="443"/>
      <c r="L37" s="444"/>
      <c r="M37" s="444"/>
      <c r="N37" s="443"/>
      <c r="O37" s="444"/>
      <c r="P37" s="443"/>
      <c r="Q37" s="444"/>
      <c r="R37" s="445" t="s">
        <v>29</v>
      </c>
      <c r="S37" s="444"/>
      <c r="T37" s="444"/>
      <c r="U37" s="444"/>
      <c r="V37" s="444"/>
      <c r="W37" s="444"/>
      <c r="X37" s="444"/>
      <c r="Y37" s="444"/>
      <c r="Z37" s="7">
        <f>+Z38+Z39</f>
        <v>3185296528</v>
      </c>
      <c r="AA37" s="34"/>
    </row>
    <row r="38" spans="2:28" ht="23.25" customHeight="1" x14ac:dyDescent="0.25">
      <c r="B38" s="446" t="s">
        <v>10</v>
      </c>
      <c r="C38" s="447"/>
      <c r="D38" s="446" t="s">
        <v>11</v>
      </c>
      <c r="E38" s="447"/>
      <c r="F38" s="446" t="s">
        <v>11</v>
      </c>
      <c r="G38" s="447"/>
      <c r="H38" s="446" t="s">
        <v>11</v>
      </c>
      <c r="I38" s="447"/>
      <c r="J38" s="48" t="s">
        <v>28</v>
      </c>
      <c r="K38" s="448" t="s">
        <v>41</v>
      </c>
      <c r="L38" s="442"/>
      <c r="M38" s="442"/>
      <c r="N38" s="448"/>
      <c r="O38" s="442"/>
      <c r="P38" s="448"/>
      <c r="Q38" s="442"/>
      <c r="R38" s="441" t="s">
        <v>72</v>
      </c>
      <c r="S38" s="442"/>
      <c r="T38" s="442"/>
      <c r="U38" s="442"/>
      <c r="V38" s="442"/>
      <c r="W38" s="442"/>
      <c r="X38" s="442"/>
      <c r="Y38" s="442"/>
      <c r="Z38" s="49">
        <v>123600000</v>
      </c>
      <c r="AA38" s="42" t="s">
        <v>109</v>
      </c>
      <c r="AB38" s="2"/>
    </row>
    <row r="39" spans="2:28" ht="23.25" customHeight="1" x14ac:dyDescent="0.25">
      <c r="B39" s="446" t="s">
        <v>10</v>
      </c>
      <c r="C39" s="447"/>
      <c r="D39" s="446" t="s">
        <v>11</v>
      </c>
      <c r="E39" s="447"/>
      <c r="F39" s="446" t="s">
        <v>11</v>
      </c>
      <c r="G39" s="447"/>
      <c r="H39" s="446" t="s">
        <v>11</v>
      </c>
      <c r="I39" s="447"/>
      <c r="J39" s="48" t="s">
        <v>28</v>
      </c>
      <c r="K39" s="448" t="s">
        <v>20</v>
      </c>
      <c r="L39" s="442"/>
      <c r="M39" s="442"/>
      <c r="N39" s="448"/>
      <c r="O39" s="442"/>
      <c r="P39" s="448"/>
      <c r="Q39" s="442"/>
      <c r="R39" s="441" t="s">
        <v>73</v>
      </c>
      <c r="S39" s="442"/>
      <c r="T39" s="442"/>
      <c r="U39" s="442"/>
      <c r="V39" s="442"/>
      <c r="W39" s="442"/>
      <c r="X39" s="442"/>
      <c r="Y39" s="442"/>
      <c r="Z39" s="49">
        <f>+Z40</f>
        <v>3061696528</v>
      </c>
      <c r="AA39" s="42"/>
    </row>
    <row r="40" spans="2:28" ht="23.25" customHeight="1" x14ac:dyDescent="0.25">
      <c r="B40" s="446" t="s">
        <v>10</v>
      </c>
      <c r="C40" s="447"/>
      <c r="D40" s="446" t="s">
        <v>11</v>
      </c>
      <c r="E40" s="447"/>
      <c r="F40" s="446" t="s">
        <v>11</v>
      </c>
      <c r="G40" s="447"/>
      <c r="H40" s="446" t="s">
        <v>11</v>
      </c>
      <c r="I40" s="447"/>
      <c r="J40" s="40" t="s">
        <v>28</v>
      </c>
      <c r="K40" s="446" t="s">
        <v>20</v>
      </c>
      <c r="L40" s="447"/>
      <c r="M40" s="447"/>
      <c r="N40" s="446" t="s">
        <v>11</v>
      </c>
      <c r="O40" s="447"/>
      <c r="P40" s="446"/>
      <c r="Q40" s="447"/>
      <c r="R40" s="449" t="s">
        <v>98</v>
      </c>
      <c r="S40" s="447"/>
      <c r="T40" s="447"/>
      <c r="U40" s="447"/>
      <c r="V40" s="447"/>
      <c r="W40" s="447"/>
      <c r="X40" s="447"/>
      <c r="Y40" s="447"/>
      <c r="Z40" s="41">
        <f>+Z41+Z42</f>
        <v>3061696528</v>
      </c>
      <c r="AA40" s="45"/>
    </row>
    <row r="41" spans="2:28" ht="33" customHeight="1" x14ac:dyDescent="0.25">
      <c r="B41" s="446" t="s">
        <v>10</v>
      </c>
      <c r="C41" s="447"/>
      <c r="D41" s="446" t="s">
        <v>11</v>
      </c>
      <c r="E41" s="447"/>
      <c r="F41" s="446" t="s">
        <v>11</v>
      </c>
      <c r="G41" s="447"/>
      <c r="H41" s="446" t="s">
        <v>11</v>
      </c>
      <c r="I41" s="447"/>
      <c r="J41" s="40" t="s">
        <v>28</v>
      </c>
      <c r="K41" s="446" t="s">
        <v>20</v>
      </c>
      <c r="L41" s="447"/>
      <c r="M41" s="447"/>
      <c r="N41" s="446" t="s">
        <v>11</v>
      </c>
      <c r="O41" s="447"/>
      <c r="P41" s="446">
        <v>1</v>
      </c>
      <c r="Q41" s="447"/>
      <c r="R41" s="449" t="s">
        <v>99</v>
      </c>
      <c r="S41" s="447"/>
      <c r="T41" s="447"/>
      <c r="U41" s="447"/>
      <c r="V41" s="447"/>
      <c r="W41" s="447"/>
      <c r="X41" s="447"/>
      <c r="Y41" s="447"/>
      <c r="Z41" s="41">
        <v>51000000</v>
      </c>
      <c r="AA41" s="45" t="s">
        <v>128</v>
      </c>
    </row>
    <row r="42" spans="2:28" ht="60" customHeight="1" x14ac:dyDescent="0.25">
      <c r="B42" s="446" t="s">
        <v>10</v>
      </c>
      <c r="C42" s="447"/>
      <c r="D42" s="446" t="s">
        <v>11</v>
      </c>
      <c r="E42" s="447"/>
      <c r="F42" s="446" t="s">
        <v>11</v>
      </c>
      <c r="G42" s="447"/>
      <c r="H42" s="446" t="s">
        <v>11</v>
      </c>
      <c r="I42" s="447"/>
      <c r="J42" s="40" t="s">
        <v>28</v>
      </c>
      <c r="K42" s="446" t="s">
        <v>20</v>
      </c>
      <c r="L42" s="447"/>
      <c r="M42" s="447"/>
      <c r="N42" s="446" t="s">
        <v>11</v>
      </c>
      <c r="O42" s="447"/>
      <c r="P42" s="446">
        <v>2</v>
      </c>
      <c r="Q42" s="447"/>
      <c r="R42" s="449" t="s">
        <v>100</v>
      </c>
      <c r="S42" s="447"/>
      <c r="T42" s="447"/>
      <c r="U42" s="447"/>
      <c r="V42" s="447"/>
      <c r="W42" s="447"/>
      <c r="X42" s="447"/>
      <c r="Y42" s="447"/>
      <c r="Z42" s="41">
        <v>3010696528</v>
      </c>
      <c r="AA42" s="45" t="s">
        <v>132</v>
      </c>
    </row>
    <row r="43" spans="2:28" ht="23.25" customHeight="1" x14ac:dyDescent="0.25">
      <c r="B43" s="443" t="s">
        <v>10</v>
      </c>
      <c r="C43" s="444"/>
      <c r="D43" s="443" t="s">
        <v>11</v>
      </c>
      <c r="E43" s="444"/>
      <c r="F43" s="443" t="s">
        <v>11</v>
      </c>
      <c r="G43" s="444"/>
      <c r="H43" s="443" t="s">
        <v>11</v>
      </c>
      <c r="I43" s="444"/>
      <c r="J43" s="25" t="s">
        <v>30</v>
      </c>
      <c r="K43" s="443"/>
      <c r="L43" s="444"/>
      <c r="M43" s="444"/>
      <c r="N43" s="443"/>
      <c r="O43" s="444"/>
      <c r="P43" s="443"/>
      <c r="Q43" s="444"/>
      <c r="R43" s="445" t="s">
        <v>31</v>
      </c>
      <c r="S43" s="444"/>
      <c r="T43" s="444"/>
      <c r="U43" s="444"/>
      <c r="V43" s="444"/>
      <c r="W43" s="444"/>
      <c r="X43" s="444"/>
      <c r="Y43" s="444"/>
      <c r="Z43" s="7">
        <f>Z44+Z45+Z49+Z50+Z53+Z56</f>
        <v>1230800000</v>
      </c>
      <c r="AA43" s="34"/>
    </row>
    <row r="44" spans="2:28" ht="23.25" customHeight="1" x14ac:dyDescent="0.25">
      <c r="B44" s="446" t="s">
        <v>10</v>
      </c>
      <c r="C44" s="447"/>
      <c r="D44" s="446" t="s">
        <v>11</v>
      </c>
      <c r="E44" s="447"/>
      <c r="F44" s="446" t="s">
        <v>11</v>
      </c>
      <c r="G44" s="447"/>
      <c r="H44" s="446" t="s">
        <v>11</v>
      </c>
      <c r="I44" s="447"/>
      <c r="J44" s="48" t="s">
        <v>30</v>
      </c>
      <c r="K44" s="448" t="s">
        <v>22</v>
      </c>
      <c r="L44" s="442"/>
      <c r="M44" s="442"/>
      <c r="N44" s="448"/>
      <c r="O44" s="442"/>
      <c r="P44" s="448"/>
      <c r="Q44" s="442"/>
      <c r="R44" s="441" t="s">
        <v>105</v>
      </c>
      <c r="S44" s="442"/>
      <c r="T44" s="442"/>
      <c r="U44" s="442"/>
      <c r="V44" s="442"/>
      <c r="W44" s="442"/>
      <c r="X44" s="442"/>
      <c r="Y44" s="442"/>
      <c r="Z44" s="49">
        <f>Z45+Z47+Z48</f>
        <v>276000000</v>
      </c>
      <c r="AA44" s="45"/>
      <c r="AB44" s="2"/>
    </row>
    <row r="45" spans="2:28" ht="48" customHeight="1" x14ac:dyDescent="0.25">
      <c r="B45" s="452" t="s">
        <v>10</v>
      </c>
      <c r="C45" s="453"/>
      <c r="D45" s="452" t="s">
        <v>11</v>
      </c>
      <c r="E45" s="453"/>
      <c r="F45" s="452" t="s">
        <v>11</v>
      </c>
      <c r="G45" s="453"/>
      <c r="H45" s="452" t="s">
        <v>11</v>
      </c>
      <c r="I45" s="453"/>
      <c r="J45" s="73" t="s">
        <v>30</v>
      </c>
      <c r="K45" s="452" t="s">
        <v>22</v>
      </c>
      <c r="L45" s="457"/>
      <c r="M45" s="453"/>
      <c r="N45" s="452" t="s">
        <v>13</v>
      </c>
      <c r="O45" s="453"/>
      <c r="P45" s="452"/>
      <c r="Q45" s="453"/>
      <c r="R45" s="460" t="s">
        <v>186</v>
      </c>
      <c r="S45" s="461"/>
      <c r="T45" s="461"/>
      <c r="U45" s="461"/>
      <c r="V45" s="461"/>
      <c r="W45" s="461"/>
      <c r="X45" s="461"/>
      <c r="Y45" s="462"/>
      <c r="Z45" s="41">
        <f>195000000+Z47</f>
        <v>235500000</v>
      </c>
      <c r="AA45" s="71" t="s">
        <v>139</v>
      </c>
      <c r="AB45" s="71" t="s">
        <v>187</v>
      </c>
    </row>
    <row r="46" spans="2:28" ht="23.25" customHeight="1" x14ac:dyDescent="0.25">
      <c r="B46" s="452" t="s">
        <v>10</v>
      </c>
      <c r="C46" s="453"/>
      <c r="D46" s="452" t="s">
        <v>11</v>
      </c>
      <c r="E46" s="453"/>
      <c r="F46" s="452" t="s">
        <v>11</v>
      </c>
      <c r="G46" s="453"/>
      <c r="H46" s="452" t="s">
        <v>11</v>
      </c>
      <c r="I46" s="453"/>
      <c r="J46" s="40" t="s">
        <v>30</v>
      </c>
      <c r="K46" s="452" t="s">
        <v>22</v>
      </c>
      <c r="L46" s="457"/>
      <c r="M46" s="453"/>
      <c r="N46" s="452" t="s">
        <v>13</v>
      </c>
      <c r="O46" s="453"/>
      <c r="P46" s="452">
        <v>9</v>
      </c>
      <c r="Q46" s="453"/>
      <c r="R46" s="460" t="s">
        <v>104</v>
      </c>
      <c r="S46" s="461"/>
      <c r="T46" s="461"/>
      <c r="U46" s="461"/>
      <c r="V46" s="461"/>
      <c r="W46" s="461"/>
      <c r="X46" s="461"/>
      <c r="Y46" s="462"/>
      <c r="Z46" s="41"/>
      <c r="AA46" s="45" t="s">
        <v>139</v>
      </c>
    </row>
    <row r="47" spans="2:28" ht="23.25" customHeight="1" x14ac:dyDescent="0.25">
      <c r="B47" s="446" t="s">
        <v>10</v>
      </c>
      <c r="C47" s="447"/>
      <c r="D47" s="446" t="s">
        <v>11</v>
      </c>
      <c r="E47" s="447"/>
      <c r="F47" s="446" t="s">
        <v>11</v>
      </c>
      <c r="G47" s="447"/>
      <c r="H47" s="446" t="s">
        <v>11</v>
      </c>
      <c r="I47" s="447"/>
      <c r="J47" s="40" t="s">
        <v>30</v>
      </c>
      <c r="K47" s="446" t="s">
        <v>22</v>
      </c>
      <c r="L47" s="447"/>
      <c r="M47" s="447"/>
      <c r="N47" s="446" t="s">
        <v>13</v>
      </c>
      <c r="O47" s="447"/>
      <c r="P47" s="446">
        <v>9</v>
      </c>
      <c r="Q47" s="447"/>
      <c r="R47" s="449" t="s">
        <v>104</v>
      </c>
      <c r="S47" s="447"/>
      <c r="T47" s="447"/>
      <c r="U47" s="447"/>
      <c r="V47" s="447"/>
      <c r="W47" s="447"/>
      <c r="X47" s="447"/>
      <c r="Y47" s="447"/>
      <c r="Z47" s="41">
        <v>40500000</v>
      </c>
      <c r="AA47" s="45" t="s">
        <v>140</v>
      </c>
    </row>
    <row r="48" spans="2:28" ht="23.25" customHeight="1" x14ac:dyDescent="0.25">
      <c r="B48" s="450" t="s">
        <v>10</v>
      </c>
      <c r="C48" s="451"/>
      <c r="D48" s="450" t="s">
        <v>11</v>
      </c>
      <c r="E48" s="451"/>
      <c r="F48" s="450" t="s">
        <v>11</v>
      </c>
      <c r="G48" s="451"/>
      <c r="H48" s="450" t="s">
        <v>11</v>
      </c>
      <c r="I48" s="451"/>
      <c r="J48" s="31" t="s">
        <v>30</v>
      </c>
      <c r="K48" s="450" t="s">
        <v>22</v>
      </c>
      <c r="L48" s="451"/>
      <c r="M48" s="451"/>
      <c r="N48" s="450" t="s">
        <v>13</v>
      </c>
      <c r="O48" s="451"/>
      <c r="P48" s="32">
        <v>9</v>
      </c>
      <c r="Q48" s="33"/>
      <c r="R48" s="454" t="s">
        <v>104</v>
      </c>
      <c r="S48" s="451"/>
      <c r="T48" s="451"/>
      <c r="U48" s="451"/>
      <c r="V48" s="451"/>
      <c r="W48" s="451"/>
      <c r="X48" s="451"/>
      <c r="Y48" s="451"/>
      <c r="Z48" s="3">
        <v>0</v>
      </c>
      <c r="AA48" s="23"/>
    </row>
    <row r="49" spans="2:28" ht="23.25" customHeight="1" x14ac:dyDescent="0.25">
      <c r="B49" s="443" t="s">
        <v>10</v>
      </c>
      <c r="C49" s="444"/>
      <c r="D49" s="443" t="s">
        <v>11</v>
      </c>
      <c r="E49" s="444"/>
      <c r="F49" s="443" t="s">
        <v>11</v>
      </c>
      <c r="G49" s="444"/>
      <c r="H49" s="443" t="s">
        <v>11</v>
      </c>
      <c r="I49" s="444"/>
      <c r="J49" s="48" t="s">
        <v>30</v>
      </c>
      <c r="K49" s="448" t="s">
        <v>16</v>
      </c>
      <c r="L49" s="442"/>
      <c r="M49" s="442"/>
      <c r="N49" s="448"/>
      <c r="O49" s="442"/>
      <c r="P49" s="448"/>
      <c r="Q49" s="442"/>
      <c r="R49" s="441" t="s">
        <v>55</v>
      </c>
      <c r="S49" s="442"/>
      <c r="T49" s="442"/>
      <c r="U49" s="442"/>
      <c r="V49" s="442"/>
      <c r="W49" s="442"/>
      <c r="X49" s="442"/>
      <c r="Y49" s="442"/>
      <c r="Z49" s="49">
        <v>72000000</v>
      </c>
      <c r="AA49" s="45" t="s">
        <v>110</v>
      </c>
    </row>
    <row r="50" spans="2:28" ht="23.25" customHeight="1" x14ac:dyDescent="0.25">
      <c r="B50" s="443" t="s">
        <v>10</v>
      </c>
      <c r="C50" s="444"/>
      <c r="D50" s="443" t="s">
        <v>11</v>
      </c>
      <c r="E50" s="444"/>
      <c r="F50" s="443" t="s">
        <v>11</v>
      </c>
      <c r="G50" s="444"/>
      <c r="H50" s="443" t="s">
        <v>11</v>
      </c>
      <c r="I50" s="444"/>
      <c r="J50" s="48" t="s">
        <v>30</v>
      </c>
      <c r="K50" s="448" t="s">
        <v>25</v>
      </c>
      <c r="L50" s="442"/>
      <c r="M50" s="442"/>
      <c r="N50" s="448"/>
      <c r="O50" s="442"/>
      <c r="P50" s="448"/>
      <c r="Q50" s="442"/>
      <c r="R50" s="441" t="s">
        <v>58</v>
      </c>
      <c r="S50" s="442"/>
      <c r="T50" s="442"/>
      <c r="U50" s="442"/>
      <c r="V50" s="442"/>
      <c r="W50" s="442"/>
      <c r="X50" s="442"/>
      <c r="Y50" s="442"/>
      <c r="Z50" s="49">
        <f>+Z51+Z52</f>
        <v>583000000</v>
      </c>
      <c r="AA50" s="45"/>
    </row>
    <row r="51" spans="2:28" ht="23.25" customHeight="1" x14ac:dyDescent="0.25">
      <c r="B51" s="446" t="s">
        <v>10</v>
      </c>
      <c r="C51" s="447"/>
      <c r="D51" s="446" t="s">
        <v>11</v>
      </c>
      <c r="E51" s="447"/>
      <c r="F51" s="446" t="s">
        <v>11</v>
      </c>
      <c r="G51" s="447"/>
      <c r="H51" s="446" t="s">
        <v>11</v>
      </c>
      <c r="I51" s="447"/>
      <c r="J51" s="40" t="s">
        <v>30</v>
      </c>
      <c r="K51" s="446" t="s">
        <v>25</v>
      </c>
      <c r="L51" s="447"/>
      <c r="M51" s="447"/>
      <c r="N51" s="446" t="s">
        <v>11</v>
      </c>
      <c r="O51" s="447"/>
      <c r="P51" s="446"/>
      <c r="Q51" s="447"/>
      <c r="R51" s="449" t="s">
        <v>57</v>
      </c>
      <c r="S51" s="447"/>
      <c r="T51" s="447"/>
      <c r="U51" s="447"/>
      <c r="V51" s="447"/>
      <c r="W51" s="447"/>
      <c r="X51" s="447"/>
      <c r="Y51" s="447"/>
      <c r="Z51" s="41">
        <v>207000000</v>
      </c>
      <c r="AA51" s="42" t="s">
        <v>131</v>
      </c>
    </row>
    <row r="52" spans="2:28" ht="23.25" customHeight="1" x14ac:dyDescent="0.25">
      <c r="B52" s="446" t="s">
        <v>10</v>
      </c>
      <c r="C52" s="447"/>
      <c r="D52" s="446" t="s">
        <v>11</v>
      </c>
      <c r="E52" s="447"/>
      <c r="F52" s="446" t="s">
        <v>11</v>
      </c>
      <c r="G52" s="447"/>
      <c r="H52" s="446" t="s">
        <v>11</v>
      </c>
      <c r="I52" s="447"/>
      <c r="J52" s="40" t="s">
        <v>30</v>
      </c>
      <c r="K52" s="446" t="s">
        <v>25</v>
      </c>
      <c r="L52" s="447"/>
      <c r="M52" s="447"/>
      <c r="N52" s="446" t="s">
        <v>34</v>
      </c>
      <c r="O52" s="447"/>
      <c r="P52" s="446"/>
      <c r="Q52" s="447"/>
      <c r="R52" s="449" t="s">
        <v>56</v>
      </c>
      <c r="S52" s="447"/>
      <c r="T52" s="447"/>
      <c r="U52" s="447"/>
      <c r="V52" s="447"/>
      <c r="W52" s="447"/>
      <c r="X52" s="447"/>
      <c r="Y52" s="447"/>
      <c r="Z52" s="41">
        <v>376000000</v>
      </c>
      <c r="AA52" s="42" t="s">
        <v>129</v>
      </c>
    </row>
    <row r="53" spans="2:28" ht="45" customHeight="1" x14ac:dyDescent="0.25">
      <c r="B53" s="443" t="s">
        <v>10</v>
      </c>
      <c r="C53" s="444"/>
      <c r="D53" s="443" t="s">
        <v>11</v>
      </c>
      <c r="E53" s="444"/>
      <c r="F53" s="443" t="s">
        <v>11</v>
      </c>
      <c r="G53" s="444"/>
      <c r="H53" s="443" t="s">
        <v>11</v>
      </c>
      <c r="I53" s="444"/>
      <c r="J53" s="48" t="s">
        <v>30</v>
      </c>
      <c r="K53" s="448" t="s">
        <v>28</v>
      </c>
      <c r="L53" s="442"/>
      <c r="M53" s="442"/>
      <c r="N53" s="448"/>
      <c r="O53" s="442"/>
      <c r="P53" s="448"/>
      <c r="Q53" s="442"/>
      <c r="R53" s="441" t="s">
        <v>61</v>
      </c>
      <c r="S53" s="442"/>
      <c r="T53" s="442"/>
      <c r="U53" s="442"/>
      <c r="V53" s="442"/>
      <c r="W53" s="442"/>
      <c r="X53" s="442"/>
      <c r="Y53" s="442"/>
      <c r="Z53" s="49">
        <f>Z54+Z55</f>
        <v>52300000</v>
      </c>
      <c r="AA53" s="34"/>
      <c r="AB53" s="2"/>
    </row>
    <row r="54" spans="2:28" ht="23.25" customHeight="1" x14ac:dyDescent="0.25">
      <c r="B54" s="446" t="s">
        <v>10</v>
      </c>
      <c r="C54" s="447"/>
      <c r="D54" s="446" t="s">
        <v>11</v>
      </c>
      <c r="E54" s="447"/>
      <c r="F54" s="446" t="s">
        <v>11</v>
      </c>
      <c r="G54" s="447"/>
      <c r="H54" s="446" t="s">
        <v>11</v>
      </c>
      <c r="I54" s="447"/>
      <c r="J54" s="40" t="s">
        <v>30</v>
      </c>
      <c r="K54" s="446" t="s">
        <v>28</v>
      </c>
      <c r="L54" s="447"/>
      <c r="M54" s="447"/>
      <c r="N54" s="446" t="s">
        <v>13</v>
      </c>
      <c r="O54" s="447"/>
      <c r="P54" s="446">
        <v>4</v>
      </c>
      <c r="Q54" s="447"/>
      <c r="R54" s="449" t="s">
        <v>59</v>
      </c>
      <c r="S54" s="447"/>
      <c r="T54" s="447"/>
      <c r="U54" s="447"/>
      <c r="V54" s="447"/>
      <c r="W54" s="447"/>
      <c r="X54" s="447"/>
      <c r="Y54" s="447"/>
      <c r="Z54" s="41">
        <v>43300000</v>
      </c>
      <c r="AA54" s="42" t="s">
        <v>130</v>
      </c>
    </row>
    <row r="55" spans="2:28" ht="30" customHeight="1" x14ac:dyDescent="0.25">
      <c r="B55" s="446" t="s">
        <v>10</v>
      </c>
      <c r="C55" s="447"/>
      <c r="D55" s="446" t="s">
        <v>11</v>
      </c>
      <c r="E55" s="447"/>
      <c r="F55" s="446" t="s">
        <v>11</v>
      </c>
      <c r="G55" s="447"/>
      <c r="H55" s="446" t="s">
        <v>11</v>
      </c>
      <c r="I55" s="447"/>
      <c r="J55" s="40" t="s">
        <v>30</v>
      </c>
      <c r="K55" s="446" t="s">
        <v>28</v>
      </c>
      <c r="L55" s="447" t="s">
        <v>11</v>
      </c>
      <c r="M55" s="447" t="s">
        <v>119</v>
      </c>
      <c r="N55" s="446" t="s">
        <v>11</v>
      </c>
      <c r="O55" s="447" t="s">
        <v>119</v>
      </c>
      <c r="P55" s="446" t="s">
        <v>119</v>
      </c>
      <c r="Q55" s="447"/>
      <c r="R55" s="449" t="s">
        <v>113</v>
      </c>
      <c r="S55" s="447"/>
      <c r="T55" s="447"/>
      <c r="U55" s="447"/>
      <c r="V55" s="447"/>
      <c r="W55" s="447"/>
      <c r="X55" s="447"/>
      <c r="Y55" s="447"/>
      <c r="Z55" s="41">
        <v>9000000</v>
      </c>
      <c r="AA55" s="42" t="s">
        <v>153</v>
      </c>
      <c r="AB55" s="45" t="s">
        <v>152</v>
      </c>
    </row>
    <row r="56" spans="2:28" ht="31.9" customHeight="1" x14ac:dyDescent="0.25">
      <c r="B56" s="443" t="s">
        <v>10</v>
      </c>
      <c r="C56" s="444"/>
      <c r="D56" s="443" t="s">
        <v>11</v>
      </c>
      <c r="E56" s="444"/>
      <c r="F56" s="443" t="s">
        <v>11</v>
      </c>
      <c r="G56" s="444"/>
      <c r="H56" s="443" t="s">
        <v>11</v>
      </c>
      <c r="I56" s="444"/>
      <c r="J56" s="48" t="s">
        <v>30</v>
      </c>
      <c r="K56" s="448" t="s">
        <v>32</v>
      </c>
      <c r="L56" s="442"/>
      <c r="M56" s="442"/>
      <c r="N56" s="448"/>
      <c r="O56" s="442"/>
      <c r="P56" s="448"/>
      <c r="Q56" s="442"/>
      <c r="R56" s="441" t="s">
        <v>60</v>
      </c>
      <c r="S56" s="442"/>
      <c r="T56" s="442"/>
      <c r="U56" s="442"/>
      <c r="V56" s="442"/>
      <c r="W56" s="442"/>
      <c r="X56" s="442"/>
      <c r="Y56" s="442"/>
      <c r="Z56" s="49">
        <v>12000000</v>
      </c>
      <c r="AA56" s="42" t="s">
        <v>135</v>
      </c>
    </row>
    <row r="57" spans="2:28" ht="23.25" customHeight="1" x14ac:dyDescent="0.25">
      <c r="B57" s="443" t="s">
        <v>10</v>
      </c>
      <c r="C57" s="444"/>
      <c r="D57" s="443" t="s">
        <v>11</v>
      </c>
      <c r="E57" s="444"/>
      <c r="F57" s="443" t="s">
        <v>11</v>
      </c>
      <c r="G57" s="444"/>
      <c r="H57" s="443" t="s">
        <v>11</v>
      </c>
      <c r="I57" s="444"/>
      <c r="J57" s="25" t="s">
        <v>32</v>
      </c>
      <c r="K57" s="443"/>
      <c r="L57" s="444"/>
      <c r="M57" s="444"/>
      <c r="N57" s="443"/>
      <c r="O57" s="444"/>
      <c r="P57" s="443"/>
      <c r="Q57" s="444"/>
      <c r="R57" s="445" t="s">
        <v>33</v>
      </c>
      <c r="S57" s="444"/>
      <c r="T57" s="444"/>
      <c r="U57" s="444"/>
      <c r="V57" s="444"/>
      <c r="W57" s="444"/>
      <c r="X57" s="444"/>
      <c r="Y57" s="444"/>
      <c r="Z57" s="7">
        <v>493000000</v>
      </c>
      <c r="AA57" s="45" t="s">
        <v>148</v>
      </c>
    </row>
    <row r="58" spans="2:28" ht="23.25" customHeight="1" x14ac:dyDescent="0.25">
      <c r="B58" s="450" t="s">
        <v>10</v>
      </c>
      <c r="C58" s="451"/>
      <c r="D58" s="450" t="s">
        <v>11</v>
      </c>
      <c r="E58" s="451"/>
      <c r="F58" s="450" t="s">
        <v>11</v>
      </c>
      <c r="G58" s="451"/>
      <c r="H58" s="450" t="s">
        <v>11</v>
      </c>
      <c r="I58" s="451"/>
      <c r="J58" s="31" t="s">
        <v>32</v>
      </c>
      <c r="K58" s="450" t="s">
        <v>20</v>
      </c>
      <c r="L58" s="451"/>
      <c r="M58" s="451"/>
      <c r="N58" s="32"/>
      <c r="O58" s="33"/>
      <c r="P58" s="32"/>
      <c r="Q58" s="33"/>
      <c r="R58" s="454" t="s">
        <v>52</v>
      </c>
      <c r="S58" s="451"/>
      <c r="T58" s="451"/>
      <c r="U58" s="451"/>
      <c r="V58" s="451"/>
      <c r="W58" s="451"/>
      <c r="X58" s="451"/>
      <c r="Y58" s="451"/>
      <c r="Z58" s="3">
        <v>0</v>
      </c>
    </row>
    <row r="59" spans="2:28" ht="33.75" customHeight="1" x14ac:dyDescent="0.25">
      <c r="B59" s="450" t="s">
        <v>10</v>
      </c>
      <c r="C59" s="451"/>
      <c r="D59" s="450" t="s">
        <v>11</v>
      </c>
      <c r="E59" s="451"/>
      <c r="F59" s="450" t="s">
        <v>11</v>
      </c>
      <c r="G59" s="451"/>
      <c r="H59" s="450" t="s">
        <v>11</v>
      </c>
      <c r="I59" s="451"/>
      <c r="J59" s="31" t="s">
        <v>32</v>
      </c>
      <c r="K59" s="450" t="s">
        <v>16</v>
      </c>
      <c r="L59" s="451"/>
      <c r="M59" s="451"/>
      <c r="N59" s="32"/>
      <c r="O59" s="33"/>
      <c r="P59" s="32"/>
      <c r="Q59" s="33"/>
      <c r="R59" s="454" t="s">
        <v>53</v>
      </c>
      <c r="S59" s="451"/>
      <c r="T59" s="451"/>
      <c r="U59" s="451"/>
      <c r="V59" s="451"/>
      <c r="W59" s="451"/>
      <c r="X59" s="451"/>
      <c r="Y59" s="451"/>
      <c r="Z59" s="3">
        <v>0</v>
      </c>
    </row>
    <row r="60" spans="2:28" ht="23.25" customHeight="1" x14ac:dyDescent="0.25">
      <c r="B60" s="450" t="s">
        <v>10</v>
      </c>
      <c r="C60" s="451"/>
      <c r="D60" s="450" t="s">
        <v>11</v>
      </c>
      <c r="E60" s="451"/>
      <c r="F60" s="450" t="s">
        <v>11</v>
      </c>
      <c r="G60" s="451"/>
      <c r="H60" s="450" t="s">
        <v>11</v>
      </c>
      <c r="I60" s="451"/>
      <c r="J60" s="31" t="s">
        <v>32</v>
      </c>
      <c r="K60" s="450" t="s">
        <v>26</v>
      </c>
      <c r="L60" s="451"/>
      <c r="M60" s="451"/>
      <c r="N60" s="32"/>
      <c r="O60" s="33"/>
      <c r="P60" s="32"/>
      <c r="Q60" s="33"/>
      <c r="R60" s="454" t="s">
        <v>54</v>
      </c>
      <c r="S60" s="451"/>
      <c r="T60" s="451"/>
      <c r="U60" s="451"/>
      <c r="V60" s="451"/>
      <c r="W60" s="451"/>
      <c r="X60" s="451"/>
      <c r="Y60" s="451"/>
      <c r="Z60" s="3">
        <v>0</v>
      </c>
    </row>
    <row r="61" spans="2:28" ht="23.25" customHeight="1" x14ac:dyDescent="0.25">
      <c r="B61" s="443" t="s">
        <v>10</v>
      </c>
      <c r="C61" s="444"/>
      <c r="D61" s="443" t="s">
        <v>11</v>
      </c>
      <c r="E61" s="444"/>
      <c r="F61" s="443" t="s">
        <v>11</v>
      </c>
      <c r="G61" s="444"/>
      <c r="H61" s="443" t="s">
        <v>11</v>
      </c>
      <c r="I61" s="444"/>
      <c r="J61" s="35" t="s">
        <v>107</v>
      </c>
      <c r="K61" s="27"/>
      <c r="L61" s="28"/>
      <c r="M61" s="28"/>
      <c r="N61" s="27"/>
      <c r="O61" s="28"/>
      <c r="P61" s="27"/>
      <c r="Q61" s="28"/>
      <c r="R61" s="455" t="s">
        <v>106</v>
      </c>
      <c r="S61" s="456"/>
      <c r="T61" s="456"/>
      <c r="U61" s="456"/>
      <c r="V61" s="456"/>
      <c r="W61" s="456"/>
      <c r="X61" s="456"/>
      <c r="Y61" s="456"/>
      <c r="Z61" s="7">
        <v>165000000</v>
      </c>
    </row>
    <row r="62" spans="2:28" ht="23.25" customHeight="1" x14ac:dyDescent="0.25">
      <c r="B62" s="450" t="s">
        <v>10</v>
      </c>
      <c r="C62" s="451"/>
      <c r="D62" s="450" t="s">
        <v>34</v>
      </c>
      <c r="E62" s="451"/>
      <c r="F62" s="450"/>
      <c r="G62" s="451"/>
      <c r="H62" s="450"/>
      <c r="I62" s="451"/>
      <c r="J62" s="31"/>
      <c r="K62" s="450"/>
      <c r="L62" s="451"/>
      <c r="M62" s="451"/>
      <c r="N62" s="450"/>
      <c r="O62" s="451"/>
      <c r="P62" s="450"/>
      <c r="Q62" s="451"/>
      <c r="R62" s="454" t="s">
        <v>35</v>
      </c>
      <c r="S62" s="451"/>
      <c r="T62" s="451"/>
      <c r="U62" s="451"/>
      <c r="V62" s="451"/>
      <c r="W62" s="451"/>
      <c r="X62" s="451"/>
      <c r="Y62" s="451"/>
      <c r="Z62" s="3">
        <v>0</v>
      </c>
    </row>
    <row r="63" spans="2:28" ht="23.25" customHeight="1" x14ac:dyDescent="0.25">
      <c r="B63" s="450" t="s">
        <v>10</v>
      </c>
      <c r="C63" s="451"/>
      <c r="D63" s="450" t="s">
        <v>34</v>
      </c>
      <c r="E63" s="451"/>
      <c r="F63" s="450" t="s">
        <v>36</v>
      </c>
      <c r="G63" s="451"/>
      <c r="H63" s="450"/>
      <c r="I63" s="451"/>
      <c r="J63" s="31"/>
      <c r="K63" s="450"/>
      <c r="L63" s="451"/>
      <c r="M63" s="451"/>
      <c r="N63" s="450"/>
      <c r="O63" s="451"/>
      <c r="P63" s="450"/>
      <c r="Q63" s="451"/>
      <c r="R63" s="454" t="s">
        <v>37</v>
      </c>
      <c r="S63" s="451"/>
      <c r="T63" s="451"/>
      <c r="U63" s="451"/>
      <c r="V63" s="451"/>
      <c r="W63" s="451"/>
      <c r="X63" s="451"/>
      <c r="Y63" s="451"/>
      <c r="Z63" s="3">
        <v>0</v>
      </c>
    </row>
    <row r="64" spans="2:28" ht="23.25" customHeight="1" x14ac:dyDescent="0.25">
      <c r="B64" s="450" t="s">
        <v>10</v>
      </c>
      <c r="C64" s="451"/>
      <c r="D64" s="450" t="s">
        <v>34</v>
      </c>
      <c r="E64" s="451"/>
      <c r="F64" s="450" t="s">
        <v>36</v>
      </c>
      <c r="G64" s="451"/>
      <c r="H64" s="450" t="s">
        <v>11</v>
      </c>
      <c r="I64" s="451"/>
      <c r="J64" s="31"/>
      <c r="K64" s="450"/>
      <c r="L64" s="451"/>
      <c r="M64" s="451"/>
      <c r="N64" s="450"/>
      <c r="O64" s="451"/>
      <c r="P64" s="450"/>
      <c r="Q64" s="451"/>
      <c r="R64" s="454" t="s">
        <v>38</v>
      </c>
      <c r="S64" s="451"/>
      <c r="T64" s="451"/>
      <c r="U64" s="451"/>
      <c r="V64" s="451"/>
      <c r="W64" s="451"/>
      <c r="X64" s="451"/>
      <c r="Y64" s="451"/>
      <c r="Z64" s="3">
        <v>0</v>
      </c>
    </row>
    <row r="65" spans="2:27" ht="23.25" customHeight="1" x14ac:dyDescent="0.25">
      <c r="B65" s="450" t="s">
        <v>10</v>
      </c>
      <c r="C65" s="451"/>
      <c r="D65" s="450" t="s">
        <v>34</v>
      </c>
      <c r="E65" s="451"/>
      <c r="F65" s="450" t="s">
        <v>36</v>
      </c>
      <c r="G65" s="451"/>
      <c r="H65" s="450" t="s">
        <v>11</v>
      </c>
      <c r="I65" s="451"/>
      <c r="J65" s="31" t="s">
        <v>39</v>
      </c>
      <c r="K65" s="450"/>
      <c r="L65" s="451"/>
      <c r="M65" s="451"/>
      <c r="N65" s="450"/>
      <c r="O65" s="451"/>
      <c r="P65" s="450"/>
      <c r="Q65" s="451"/>
      <c r="R65" s="454" t="s">
        <v>40</v>
      </c>
      <c r="S65" s="451"/>
      <c r="T65" s="451"/>
      <c r="U65" s="451"/>
      <c r="V65" s="451"/>
      <c r="W65" s="451"/>
      <c r="X65" s="451"/>
      <c r="Y65" s="451"/>
      <c r="Z65" s="3">
        <v>0</v>
      </c>
    </row>
    <row r="66" spans="2:27" ht="23.25" customHeight="1" x14ac:dyDescent="0.25">
      <c r="B66" s="450" t="s">
        <v>10</v>
      </c>
      <c r="C66" s="451"/>
      <c r="D66" s="450" t="s">
        <v>34</v>
      </c>
      <c r="E66" s="451"/>
      <c r="F66" s="450" t="s">
        <v>36</v>
      </c>
      <c r="G66" s="451"/>
      <c r="H66" s="450" t="s">
        <v>11</v>
      </c>
      <c r="I66" s="451"/>
      <c r="J66" s="31" t="s">
        <v>39</v>
      </c>
      <c r="K66" s="450" t="s">
        <v>41</v>
      </c>
      <c r="L66" s="451"/>
      <c r="M66" s="451"/>
      <c r="N66" s="450"/>
      <c r="O66" s="451"/>
      <c r="P66" s="450"/>
      <c r="Q66" s="451"/>
      <c r="R66" s="454" t="s">
        <v>42</v>
      </c>
      <c r="S66" s="451"/>
      <c r="T66" s="451"/>
      <c r="U66" s="451"/>
      <c r="V66" s="451"/>
      <c r="W66" s="451"/>
      <c r="X66" s="451"/>
      <c r="Y66" s="451"/>
      <c r="Z66" s="3">
        <v>0</v>
      </c>
    </row>
    <row r="67" spans="2:27" ht="23.25" customHeight="1" x14ac:dyDescent="0.25">
      <c r="B67" s="450" t="s">
        <v>10</v>
      </c>
      <c r="C67" s="451"/>
      <c r="D67" s="450" t="s">
        <v>43</v>
      </c>
      <c r="E67" s="451"/>
      <c r="F67" s="450"/>
      <c r="G67" s="451"/>
      <c r="H67" s="450"/>
      <c r="I67" s="451"/>
      <c r="J67" s="31"/>
      <c r="K67" s="450"/>
      <c r="L67" s="451"/>
      <c r="M67" s="451"/>
      <c r="N67" s="450"/>
      <c r="O67" s="451"/>
      <c r="P67" s="450"/>
      <c r="Q67" s="451"/>
      <c r="R67" s="454" t="s">
        <v>44</v>
      </c>
      <c r="S67" s="451"/>
      <c r="T67" s="451"/>
      <c r="U67" s="451"/>
      <c r="V67" s="451"/>
      <c r="W67" s="451"/>
      <c r="X67" s="451"/>
      <c r="Y67" s="451"/>
      <c r="Z67" s="3">
        <v>0</v>
      </c>
    </row>
    <row r="68" spans="2:27" ht="23.25" customHeight="1" x14ac:dyDescent="0.25">
      <c r="B68" s="450" t="s">
        <v>10</v>
      </c>
      <c r="C68" s="451"/>
      <c r="D68" s="450" t="s">
        <v>43</v>
      </c>
      <c r="E68" s="451"/>
      <c r="F68" s="450"/>
      <c r="G68" s="451"/>
      <c r="H68" s="450"/>
      <c r="I68" s="451"/>
      <c r="J68" s="31"/>
      <c r="K68" s="450"/>
      <c r="L68" s="451"/>
      <c r="M68" s="451"/>
      <c r="N68" s="450"/>
      <c r="O68" s="451"/>
      <c r="P68" s="450"/>
      <c r="Q68" s="451"/>
      <c r="R68" s="454" t="s">
        <v>44</v>
      </c>
      <c r="S68" s="451"/>
      <c r="T68" s="451"/>
      <c r="U68" s="451"/>
      <c r="V68" s="451"/>
      <c r="W68" s="451"/>
      <c r="X68" s="451"/>
      <c r="Y68" s="451"/>
      <c r="Z68" s="3">
        <v>0</v>
      </c>
    </row>
    <row r="69" spans="2:27" ht="23.25" customHeight="1" x14ac:dyDescent="0.25">
      <c r="B69" s="443" t="s">
        <v>10</v>
      </c>
      <c r="C69" s="444"/>
      <c r="D69" s="443" t="s">
        <v>43</v>
      </c>
      <c r="E69" s="444"/>
      <c r="F69" s="443" t="s">
        <v>13</v>
      </c>
      <c r="G69" s="444"/>
      <c r="H69" s="443"/>
      <c r="I69" s="444"/>
      <c r="J69" s="35"/>
      <c r="K69" s="43"/>
      <c r="L69" s="44"/>
      <c r="M69" s="44"/>
      <c r="N69" s="43"/>
      <c r="O69" s="44"/>
      <c r="P69" s="43"/>
      <c r="Q69" s="44"/>
      <c r="R69" s="455" t="s">
        <v>45</v>
      </c>
      <c r="S69" s="456"/>
      <c r="T69" s="456"/>
      <c r="U69" s="456"/>
      <c r="V69" s="456"/>
      <c r="W69" s="456"/>
      <c r="X69" s="456"/>
      <c r="Y69" s="456"/>
      <c r="Z69" s="7">
        <f>Z70+Z71+Z72+Z73+Z74</f>
        <v>21000000</v>
      </c>
    </row>
    <row r="70" spans="2:27" ht="23.25" customHeight="1" x14ac:dyDescent="0.25">
      <c r="B70" s="450" t="s">
        <v>10</v>
      </c>
      <c r="C70" s="451"/>
      <c r="D70" s="450" t="s">
        <v>43</v>
      </c>
      <c r="E70" s="451"/>
      <c r="F70" s="450" t="s">
        <v>13</v>
      </c>
      <c r="G70" s="451"/>
      <c r="H70" s="450" t="s">
        <v>11</v>
      </c>
      <c r="I70" s="451"/>
      <c r="J70" s="31"/>
      <c r="K70" s="450"/>
      <c r="L70" s="451"/>
      <c r="M70" s="451"/>
      <c r="N70" s="450"/>
      <c r="O70" s="451"/>
      <c r="P70" s="450"/>
      <c r="Q70" s="451"/>
      <c r="R70" s="454" t="s">
        <v>46</v>
      </c>
      <c r="S70" s="451"/>
      <c r="T70" s="451"/>
      <c r="U70" s="451"/>
      <c r="V70" s="451"/>
      <c r="W70" s="451"/>
      <c r="X70" s="451"/>
      <c r="Y70" s="451"/>
      <c r="Z70" s="22">
        <v>0</v>
      </c>
    </row>
    <row r="71" spans="2:27" ht="36" customHeight="1" x14ac:dyDescent="0.25">
      <c r="B71" s="446" t="s">
        <v>10</v>
      </c>
      <c r="C71" s="447"/>
      <c r="D71" s="446" t="s">
        <v>43</v>
      </c>
      <c r="E71" s="447"/>
      <c r="F71" s="446" t="s">
        <v>13</v>
      </c>
      <c r="G71" s="447"/>
      <c r="H71" s="446" t="s">
        <v>11</v>
      </c>
      <c r="I71" s="447"/>
      <c r="J71" s="48" t="s">
        <v>41</v>
      </c>
      <c r="K71" s="448"/>
      <c r="L71" s="442"/>
      <c r="M71" s="442"/>
      <c r="N71" s="448"/>
      <c r="O71" s="442"/>
      <c r="P71" s="448"/>
      <c r="Q71" s="442"/>
      <c r="R71" s="441" t="s">
        <v>47</v>
      </c>
      <c r="S71" s="442"/>
      <c r="T71" s="442"/>
      <c r="U71" s="442"/>
      <c r="V71" s="442"/>
      <c r="W71" s="442"/>
      <c r="X71" s="442"/>
      <c r="Y71" s="442"/>
      <c r="Z71" s="49">
        <v>20000000</v>
      </c>
      <c r="AA71" s="42" t="s">
        <v>137</v>
      </c>
    </row>
    <row r="72" spans="2:27" ht="23.25" customHeight="1" x14ac:dyDescent="0.25">
      <c r="B72" s="446" t="s">
        <v>10</v>
      </c>
      <c r="C72" s="447"/>
      <c r="D72" s="446" t="s">
        <v>43</v>
      </c>
      <c r="E72" s="447"/>
      <c r="F72" s="446" t="s">
        <v>13</v>
      </c>
      <c r="G72" s="447"/>
      <c r="H72" s="446" t="s">
        <v>11</v>
      </c>
      <c r="I72" s="447"/>
      <c r="J72" s="48" t="s">
        <v>26</v>
      </c>
      <c r="K72" s="448"/>
      <c r="L72" s="442"/>
      <c r="M72" s="442"/>
      <c r="N72" s="448"/>
      <c r="O72" s="442"/>
      <c r="P72" s="448"/>
      <c r="Q72" s="442"/>
      <c r="R72" s="441" t="s">
        <v>112</v>
      </c>
      <c r="S72" s="442"/>
      <c r="T72" s="442"/>
      <c r="U72" s="442"/>
      <c r="V72" s="442"/>
      <c r="W72" s="442"/>
      <c r="X72" s="442"/>
      <c r="Y72" s="442"/>
      <c r="Z72" s="49">
        <v>1000000</v>
      </c>
      <c r="AA72" s="42"/>
    </row>
    <row r="73" spans="2:27" ht="23.25" customHeight="1" x14ac:dyDescent="0.25">
      <c r="B73" s="450" t="s">
        <v>10</v>
      </c>
      <c r="C73" s="451"/>
      <c r="D73" s="450" t="s">
        <v>43</v>
      </c>
      <c r="E73" s="451"/>
      <c r="F73" s="450" t="s">
        <v>36</v>
      </c>
      <c r="G73" s="451"/>
      <c r="H73" s="450"/>
      <c r="I73" s="451"/>
      <c r="J73" s="31"/>
      <c r="K73" s="450"/>
      <c r="L73" s="451"/>
      <c r="M73" s="451"/>
      <c r="N73" s="450"/>
      <c r="O73" s="451"/>
      <c r="P73" s="450"/>
      <c r="Q73" s="451"/>
      <c r="R73" s="454" t="s">
        <v>48</v>
      </c>
      <c r="S73" s="451"/>
      <c r="T73" s="451"/>
      <c r="U73" s="451"/>
      <c r="V73" s="451"/>
      <c r="W73" s="451"/>
      <c r="X73" s="451"/>
      <c r="Y73" s="451"/>
      <c r="Z73" s="22">
        <v>0</v>
      </c>
      <c r="AA73" s="34"/>
    </row>
    <row r="74" spans="2:27" ht="23.25" customHeight="1" x14ac:dyDescent="0.25">
      <c r="B74" s="450" t="s">
        <v>10</v>
      </c>
      <c r="C74" s="451"/>
      <c r="D74" s="450" t="s">
        <v>43</v>
      </c>
      <c r="E74" s="451"/>
      <c r="F74" s="450" t="s">
        <v>36</v>
      </c>
      <c r="G74" s="451"/>
      <c r="H74" s="450" t="s">
        <v>13</v>
      </c>
      <c r="I74" s="451"/>
      <c r="J74" s="31"/>
      <c r="K74" s="450"/>
      <c r="L74" s="451"/>
      <c r="M74" s="451"/>
      <c r="N74" s="450"/>
      <c r="O74" s="451"/>
      <c r="P74" s="450"/>
      <c r="Q74" s="451"/>
      <c r="R74" s="454" t="s">
        <v>49</v>
      </c>
      <c r="S74" s="451"/>
      <c r="T74" s="451"/>
      <c r="U74" s="451"/>
      <c r="V74" s="451"/>
      <c r="W74" s="451"/>
      <c r="X74" s="451"/>
      <c r="Y74" s="451"/>
      <c r="Z74" s="22">
        <v>0</v>
      </c>
      <c r="AA74" s="34"/>
    </row>
    <row r="76" spans="2:27" ht="37.5" customHeight="1" x14ac:dyDescent="0.25">
      <c r="R76" s="458" t="s">
        <v>155</v>
      </c>
      <c r="S76" s="459"/>
      <c r="T76" s="459"/>
      <c r="U76" s="459"/>
      <c r="V76" s="459"/>
      <c r="W76" s="459"/>
      <c r="X76" s="459"/>
      <c r="Y76" s="459"/>
      <c r="Z76" s="50">
        <f>Z16+Z17+Z19+Z20+Z21+Z22+Z24+Z25+Z26+Z31+Z32+Z33+Z34+Z35+Z36+Z38+Z39+Z49+Z51+Z52+Z54+Z55+Z56+Z61+Z69</f>
        <v>4471596528</v>
      </c>
    </row>
    <row r="77" spans="2:27" ht="23.25" customHeight="1" x14ac:dyDescent="0.25">
      <c r="R77" s="458" t="s">
        <v>144</v>
      </c>
      <c r="S77" s="459"/>
      <c r="T77" s="459"/>
      <c r="U77" s="459"/>
      <c r="V77" s="459"/>
      <c r="W77" s="459"/>
      <c r="X77" s="459"/>
      <c r="Y77" s="459"/>
      <c r="Z77" s="50">
        <f>Z47+Z57</f>
        <v>533500000</v>
      </c>
    </row>
    <row r="78" spans="2:27" ht="23.25" customHeight="1" x14ac:dyDescent="0.25">
      <c r="R78" s="458" t="s">
        <v>143</v>
      </c>
      <c r="S78" s="459"/>
      <c r="T78" s="459"/>
      <c r="U78" s="459"/>
      <c r="V78" s="459"/>
      <c r="W78" s="459"/>
      <c r="X78" s="459"/>
      <c r="Y78" s="459"/>
      <c r="Z78" s="50">
        <f>Z46</f>
        <v>0</v>
      </c>
    </row>
    <row r="79" spans="2:27" ht="23.25" customHeight="1" x14ac:dyDescent="0.25">
      <c r="R79" s="458" t="s">
        <v>145</v>
      </c>
      <c r="S79" s="459"/>
      <c r="T79" s="459"/>
      <c r="U79" s="459"/>
      <c r="V79" s="459"/>
      <c r="W79" s="459"/>
      <c r="X79" s="459"/>
      <c r="Y79" s="459"/>
      <c r="Z79" s="50">
        <f>Z12</f>
        <v>3800000</v>
      </c>
    </row>
    <row r="80" spans="2:27" ht="23.25" customHeight="1" x14ac:dyDescent="0.25">
      <c r="R80" s="458" t="s">
        <v>146</v>
      </c>
      <c r="S80" s="459"/>
      <c r="T80" s="459"/>
      <c r="U80" s="459"/>
      <c r="V80" s="459"/>
      <c r="W80" s="459"/>
      <c r="X80" s="459"/>
      <c r="Y80" s="459"/>
      <c r="Z80" s="50">
        <f>SUM(Z76:Z79)</f>
        <v>5008896528</v>
      </c>
    </row>
    <row r="81" spans="18:26" ht="23.25" customHeight="1" x14ac:dyDescent="0.25">
      <c r="R81" s="458" t="s">
        <v>147</v>
      </c>
      <c r="S81" s="459"/>
      <c r="T81" s="459"/>
      <c r="U81" s="459"/>
      <c r="V81" s="459"/>
      <c r="W81" s="459"/>
      <c r="X81" s="459"/>
      <c r="Y81" s="459"/>
      <c r="Z81" s="50">
        <f>Z7+Z8+Z10+Z29</f>
        <v>71000000</v>
      </c>
    </row>
    <row r="82" spans="18:26" ht="23.25" customHeight="1" x14ac:dyDescent="0.25">
      <c r="R82" s="458" t="s">
        <v>149</v>
      </c>
      <c r="S82" s="459"/>
      <c r="T82" s="459"/>
      <c r="U82" s="459"/>
      <c r="V82" s="459"/>
      <c r="W82" s="459"/>
      <c r="X82" s="459"/>
      <c r="Y82" s="459"/>
      <c r="Z82" s="50">
        <f>SUM(Z80:Z81)</f>
        <v>5079896528</v>
      </c>
    </row>
    <row r="83" spans="18:26" ht="23.25" customHeight="1" x14ac:dyDescent="0.25">
      <c r="R83" s="458" t="s">
        <v>150</v>
      </c>
      <c r="S83" s="459"/>
      <c r="T83" s="459"/>
      <c r="U83" s="459"/>
      <c r="V83" s="459"/>
      <c r="W83" s="459"/>
      <c r="X83" s="459"/>
      <c r="Y83" s="459"/>
      <c r="Z83" s="50">
        <v>4924000000</v>
      </c>
    </row>
    <row r="84" spans="18:26" ht="23.25" customHeight="1" x14ac:dyDescent="0.25">
      <c r="R84" s="458" t="s">
        <v>151</v>
      </c>
      <c r="S84" s="459"/>
      <c r="T84" s="459"/>
      <c r="U84" s="459"/>
      <c r="V84" s="459"/>
      <c r="W84" s="459"/>
      <c r="X84" s="459"/>
      <c r="Y84" s="459"/>
      <c r="Z84" s="50">
        <f>Z82-Z83</f>
        <v>155896528</v>
      </c>
    </row>
  </sheetData>
  <mergeCells count="566">
    <mergeCell ref="P45:Q45"/>
    <mergeCell ref="R45:Y45"/>
    <mergeCell ref="B45:C45"/>
    <mergeCell ref="D45:E45"/>
    <mergeCell ref="F45:G45"/>
    <mergeCell ref="H45:I45"/>
    <mergeCell ref="K45:M45"/>
    <mergeCell ref="R81:Y81"/>
    <mergeCell ref="N72:O72"/>
    <mergeCell ref="R72:Y72"/>
    <mergeCell ref="R69:Y69"/>
    <mergeCell ref="P67:Q67"/>
    <mergeCell ref="R67:Y67"/>
    <mergeCell ref="P65:Q65"/>
    <mergeCell ref="R65:Y65"/>
    <mergeCell ref="N49:O49"/>
    <mergeCell ref="P49:Q49"/>
    <mergeCell ref="P51:Q51"/>
    <mergeCell ref="P52:Q52"/>
    <mergeCell ref="N50:O50"/>
    <mergeCell ref="P50:Q50"/>
    <mergeCell ref="N53:O53"/>
    <mergeCell ref="P53:Q53"/>
    <mergeCell ref="P71:Q71"/>
    <mergeCell ref="R82:Y82"/>
    <mergeCell ref="R83:Y83"/>
    <mergeCell ref="R84:Y84"/>
    <mergeCell ref="R12:Y12"/>
    <mergeCell ref="P46:Q46"/>
    <mergeCell ref="P47:Q47"/>
    <mergeCell ref="P40:Q40"/>
    <mergeCell ref="P41:Q41"/>
    <mergeCell ref="P42:Q42"/>
    <mergeCell ref="R78:Y78"/>
    <mergeCell ref="R79:Y79"/>
    <mergeCell ref="R80:Y80"/>
    <mergeCell ref="R77:Y77"/>
    <mergeCell ref="R71:Y71"/>
    <mergeCell ref="P57:Q57"/>
    <mergeCell ref="R57:Y57"/>
    <mergeCell ref="R76:Y76"/>
    <mergeCell ref="P16:Q16"/>
    <mergeCell ref="R25:Y25"/>
    <mergeCell ref="R26:Y26"/>
    <mergeCell ref="P31:Q31"/>
    <mergeCell ref="R46:Y46"/>
    <mergeCell ref="P37:Q37"/>
    <mergeCell ref="P72:Q72"/>
    <mergeCell ref="B7:C7"/>
    <mergeCell ref="P7:Q7"/>
    <mergeCell ref="B8:C8"/>
    <mergeCell ref="P8:Q8"/>
    <mergeCell ref="N10:O10"/>
    <mergeCell ref="P10:Q10"/>
    <mergeCell ref="B12:C12"/>
    <mergeCell ref="N12:O12"/>
    <mergeCell ref="P12:Q12"/>
    <mergeCell ref="D11:E11"/>
    <mergeCell ref="F11:G11"/>
    <mergeCell ref="H11:I11"/>
    <mergeCell ref="P9:Q9"/>
    <mergeCell ref="D8:E8"/>
    <mergeCell ref="F8:G8"/>
    <mergeCell ref="H8:I8"/>
    <mergeCell ref="K8:M8"/>
    <mergeCell ref="N8:O8"/>
    <mergeCell ref="N71:O71"/>
    <mergeCell ref="P44:Q44"/>
    <mergeCell ref="R11:V11"/>
    <mergeCell ref="N48:O48"/>
    <mergeCell ref="R47:Y47"/>
    <mergeCell ref="R48:Y48"/>
    <mergeCell ref="K12:M12"/>
    <mergeCell ref="R44:Y44"/>
    <mergeCell ref="R42:Y42"/>
    <mergeCell ref="P43:Q43"/>
    <mergeCell ref="R43:Y43"/>
    <mergeCell ref="K42:M42"/>
    <mergeCell ref="N42:O42"/>
    <mergeCell ref="R40:Y40"/>
    <mergeCell ref="P29:Q29"/>
    <mergeCell ref="R29:Y29"/>
    <mergeCell ref="P27:Q27"/>
    <mergeCell ref="R27:Y27"/>
    <mergeCell ref="P18:Q18"/>
    <mergeCell ref="R18:Y18"/>
    <mergeCell ref="P13:Q13"/>
    <mergeCell ref="R13:Y13"/>
    <mergeCell ref="N26:O26"/>
    <mergeCell ref="N46:O46"/>
    <mergeCell ref="N47:O47"/>
    <mergeCell ref="D12:E12"/>
    <mergeCell ref="F12:G12"/>
    <mergeCell ref="H12:I12"/>
    <mergeCell ref="B44:C44"/>
    <mergeCell ref="D44:E44"/>
    <mergeCell ref="F44:G44"/>
    <mergeCell ref="H44:I44"/>
    <mergeCell ref="K44:M44"/>
    <mergeCell ref="B43:C43"/>
    <mergeCell ref="D43:E43"/>
    <mergeCell ref="F43:G43"/>
    <mergeCell ref="H43:I43"/>
    <mergeCell ref="K43:M43"/>
    <mergeCell ref="N43:O43"/>
    <mergeCell ref="B42:C42"/>
    <mergeCell ref="D42:E42"/>
    <mergeCell ref="F42:G42"/>
    <mergeCell ref="H42:I42"/>
    <mergeCell ref="N44:O44"/>
    <mergeCell ref="K46:M46"/>
    <mergeCell ref="H46:I46"/>
    <mergeCell ref="N45:O45"/>
    <mergeCell ref="N41:O41"/>
    <mergeCell ref="B72:C72"/>
    <mergeCell ref="D72:E72"/>
    <mergeCell ref="F72:G72"/>
    <mergeCell ref="H72:I72"/>
    <mergeCell ref="B71:C71"/>
    <mergeCell ref="D71:E71"/>
    <mergeCell ref="F71:G71"/>
    <mergeCell ref="H71:I71"/>
    <mergeCell ref="K71:M71"/>
    <mergeCell ref="K72:M72"/>
    <mergeCell ref="R74:Y74"/>
    <mergeCell ref="B73:C73"/>
    <mergeCell ref="D73:E73"/>
    <mergeCell ref="F73:G73"/>
    <mergeCell ref="H73:I73"/>
    <mergeCell ref="K73:M73"/>
    <mergeCell ref="N73:O73"/>
    <mergeCell ref="P73:Q73"/>
    <mergeCell ref="R73:Y73"/>
    <mergeCell ref="B74:C74"/>
    <mergeCell ref="D74:E74"/>
    <mergeCell ref="F74:G74"/>
    <mergeCell ref="H74:I74"/>
    <mergeCell ref="K74:M74"/>
    <mergeCell ref="N74:O74"/>
    <mergeCell ref="P74:Q74"/>
    <mergeCell ref="N70:O70"/>
    <mergeCell ref="P70:Q70"/>
    <mergeCell ref="R70:Y70"/>
    <mergeCell ref="B69:C69"/>
    <mergeCell ref="D69:E69"/>
    <mergeCell ref="F69:G69"/>
    <mergeCell ref="H69:I69"/>
    <mergeCell ref="B68:C68"/>
    <mergeCell ref="D68:E68"/>
    <mergeCell ref="F68:G68"/>
    <mergeCell ref="H68:I68"/>
    <mergeCell ref="K68:M68"/>
    <mergeCell ref="N68:O68"/>
    <mergeCell ref="P68:Q68"/>
    <mergeCell ref="R68:Y68"/>
    <mergeCell ref="B70:C70"/>
    <mergeCell ref="D70:E70"/>
    <mergeCell ref="F70:G70"/>
    <mergeCell ref="H70:I70"/>
    <mergeCell ref="K70:M70"/>
    <mergeCell ref="B67:C67"/>
    <mergeCell ref="D67:E67"/>
    <mergeCell ref="F67:G67"/>
    <mergeCell ref="H67:I67"/>
    <mergeCell ref="K67:M67"/>
    <mergeCell ref="N67:O67"/>
    <mergeCell ref="B66:C66"/>
    <mergeCell ref="D66:E66"/>
    <mergeCell ref="F66:G66"/>
    <mergeCell ref="H66:I66"/>
    <mergeCell ref="K66:M66"/>
    <mergeCell ref="N66:O66"/>
    <mergeCell ref="P66:Q66"/>
    <mergeCell ref="R66:Y66"/>
    <mergeCell ref="B65:C65"/>
    <mergeCell ref="D65:E65"/>
    <mergeCell ref="F65:G65"/>
    <mergeCell ref="H65:I65"/>
    <mergeCell ref="K65:M65"/>
    <mergeCell ref="N65:O65"/>
    <mergeCell ref="B63:C63"/>
    <mergeCell ref="D63:E63"/>
    <mergeCell ref="F63:G63"/>
    <mergeCell ref="H63:I63"/>
    <mergeCell ref="K63:M63"/>
    <mergeCell ref="N63:O63"/>
    <mergeCell ref="P63:Q63"/>
    <mergeCell ref="R63:Y63"/>
    <mergeCell ref="B64:C64"/>
    <mergeCell ref="D64:E64"/>
    <mergeCell ref="F64:G64"/>
    <mergeCell ref="H64:I64"/>
    <mergeCell ref="K64:M64"/>
    <mergeCell ref="N64:O64"/>
    <mergeCell ref="P64:Q64"/>
    <mergeCell ref="R64:Y64"/>
    <mergeCell ref="B61:C61"/>
    <mergeCell ref="D61:E61"/>
    <mergeCell ref="F61:G61"/>
    <mergeCell ref="H61:I61"/>
    <mergeCell ref="R61:Y61"/>
    <mergeCell ref="B62:C62"/>
    <mergeCell ref="D62:E62"/>
    <mergeCell ref="F62:G62"/>
    <mergeCell ref="H62:I62"/>
    <mergeCell ref="K62:M62"/>
    <mergeCell ref="N62:O62"/>
    <mergeCell ref="P62:Q62"/>
    <mergeCell ref="R62:Y62"/>
    <mergeCell ref="B60:C60"/>
    <mergeCell ref="D60:E60"/>
    <mergeCell ref="F60:G60"/>
    <mergeCell ref="H60:I60"/>
    <mergeCell ref="K60:M60"/>
    <mergeCell ref="R60:Y60"/>
    <mergeCell ref="B59:C59"/>
    <mergeCell ref="D59:E59"/>
    <mergeCell ref="F59:G59"/>
    <mergeCell ref="H59:I59"/>
    <mergeCell ref="K59:M59"/>
    <mergeCell ref="R59:Y59"/>
    <mergeCell ref="B58:C58"/>
    <mergeCell ref="D58:E58"/>
    <mergeCell ref="F58:G58"/>
    <mergeCell ref="H58:I58"/>
    <mergeCell ref="K58:M58"/>
    <mergeCell ref="R58:Y58"/>
    <mergeCell ref="B57:C57"/>
    <mergeCell ref="D57:E57"/>
    <mergeCell ref="F57:G57"/>
    <mergeCell ref="H57:I57"/>
    <mergeCell ref="K57:M57"/>
    <mergeCell ref="N57:O57"/>
    <mergeCell ref="B56:C56"/>
    <mergeCell ref="D56:E56"/>
    <mergeCell ref="F56:G56"/>
    <mergeCell ref="H56:I56"/>
    <mergeCell ref="K56:M56"/>
    <mergeCell ref="R56:Y56"/>
    <mergeCell ref="P54:Q54"/>
    <mergeCell ref="R54:Y54"/>
    <mergeCell ref="B55:C55"/>
    <mergeCell ref="D55:E55"/>
    <mergeCell ref="F55:G55"/>
    <mergeCell ref="H55:I55"/>
    <mergeCell ref="R55:Y55"/>
    <mergeCell ref="B54:C54"/>
    <mergeCell ref="D54:E54"/>
    <mergeCell ref="F54:G54"/>
    <mergeCell ref="H54:I54"/>
    <mergeCell ref="K54:M54"/>
    <mergeCell ref="N54:O54"/>
    <mergeCell ref="N56:O56"/>
    <mergeCell ref="P56:Q56"/>
    <mergeCell ref="N55:O55"/>
    <mergeCell ref="P55:Q55"/>
    <mergeCell ref="K55:M55"/>
    <mergeCell ref="B53:C53"/>
    <mergeCell ref="D53:E53"/>
    <mergeCell ref="F53:G53"/>
    <mergeCell ref="H53:I53"/>
    <mergeCell ref="K53:M53"/>
    <mergeCell ref="R53:Y53"/>
    <mergeCell ref="R51:Y51"/>
    <mergeCell ref="B52:C52"/>
    <mergeCell ref="D52:E52"/>
    <mergeCell ref="F52:G52"/>
    <mergeCell ref="H52:I52"/>
    <mergeCell ref="K52:M52"/>
    <mergeCell ref="N52:O52"/>
    <mergeCell ref="R52:Y52"/>
    <mergeCell ref="B51:C51"/>
    <mergeCell ref="D51:E51"/>
    <mergeCell ref="F51:G51"/>
    <mergeCell ref="H51:I51"/>
    <mergeCell ref="K51:M51"/>
    <mergeCell ref="N51:O51"/>
    <mergeCell ref="B50:C50"/>
    <mergeCell ref="D50:E50"/>
    <mergeCell ref="F50:G50"/>
    <mergeCell ref="H50:I50"/>
    <mergeCell ref="K50:M50"/>
    <mergeCell ref="R50:Y50"/>
    <mergeCell ref="B49:C49"/>
    <mergeCell ref="D49:E49"/>
    <mergeCell ref="F49:G49"/>
    <mergeCell ref="H49:I49"/>
    <mergeCell ref="K49:M49"/>
    <mergeCell ref="R49:Y49"/>
    <mergeCell ref="B48:C48"/>
    <mergeCell ref="D48:E48"/>
    <mergeCell ref="F48:G48"/>
    <mergeCell ref="H48:I48"/>
    <mergeCell ref="K48:M48"/>
    <mergeCell ref="B41:C41"/>
    <mergeCell ref="D41:E41"/>
    <mergeCell ref="F41:G41"/>
    <mergeCell ref="H41:I41"/>
    <mergeCell ref="K41:M41"/>
    <mergeCell ref="B47:C47"/>
    <mergeCell ref="D47:E47"/>
    <mergeCell ref="F47:G47"/>
    <mergeCell ref="H47:I47"/>
    <mergeCell ref="K47:M47"/>
    <mergeCell ref="B46:C46"/>
    <mergeCell ref="F46:G46"/>
    <mergeCell ref="D46:E46"/>
    <mergeCell ref="R41:Y41"/>
    <mergeCell ref="B40:C40"/>
    <mergeCell ref="D40:E40"/>
    <mergeCell ref="F40:G40"/>
    <mergeCell ref="H40:I40"/>
    <mergeCell ref="K40:M40"/>
    <mergeCell ref="N40:O40"/>
    <mergeCell ref="B39:C39"/>
    <mergeCell ref="D39:E39"/>
    <mergeCell ref="F39:G39"/>
    <mergeCell ref="H39:I39"/>
    <mergeCell ref="K39:M39"/>
    <mergeCell ref="R39:Y39"/>
    <mergeCell ref="N39:O39"/>
    <mergeCell ref="P39:Q39"/>
    <mergeCell ref="R37:Y37"/>
    <mergeCell ref="B38:C38"/>
    <mergeCell ref="D38:E38"/>
    <mergeCell ref="F38:G38"/>
    <mergeCell ref="H38:I38"/>
    <mergeCell ref="K38:M38"/>
    <mergeCell ref="R38:Y38"/>
    <mergeCell ref="B37:C37"/>
    <mergeCell ref="D37:E37"/>
    <mergeCell ref="F37:G37"/>
    <mergeCell ref="H37:I37"/>
    <mergeCell ref="K37:M37"/>
    <mergeCell ref="N37:O37"/>
    <mergeCell ref="N38:O38"/>
    <mergeCell ref="P38:Q38"/>
    <mergeCell ref="B36:C36"/>
    <mergeCell ref="D36:E36"/>
    <mergeCell ref="F36:G36"/>
    <mergeCell ref="H36:I36"/>
    <mergeCell ref="K36:M36"/>
    <mergeCell ref="R36:Y36"/>
    <mergeCell ref="B34:C34"/>
    <mergeCell ref="D34:E34"/>
    <mergeCell ref="F34:G34"/>
    <mergeCell ref="H34:I34"/>
    <mergeCell ref="R34:Y34"/>
    <mergeCell ref="R35:Y35"/>
    <mergeCell ref="K34:M34"/>
    <mergeCell ref="N34:O34"/>
    <mergeCell ref="P34:Q34"/>
    <mergeCell ref="B35:C35"/>
    <mergeCell ref="D35:E35"/>
    <mergeCell ref="F35:G35"/>
    <mergeCell ref="H35:I35"/>
    <mergeCell ref="N35:O35"/>
    <mergeCell ref="P35:Q35"/>
    <mergeCell ref="N36:O36"/>
    <mergeCell ref="P36:Q36"/>
    <mergeCell ref="K35:M35"/>
    <mergeCell ref="B33:C33"/>
    <mergeCell ref="D33:E33"/>
    <mergeCell ref="F33:G33"/>
    <mergeCell ref="H33:I33"/>
    <mergeCell ref="K33:M33"/>
    <mergeCell ref="R33:Y33"/>
    <mergeCell ref="R31:Y31"/>
    <mergeCell ref="B32:C32"/>
    <mergeCell ref="D32:E32"/>
    <mergeCell ref="F32:G32"/>
    <mergeCell ref="H32:I32"/>
    <mergeCell ref="K32:M32"/>
    <mergeCell ref="N32:O32"/>
    <mergeCell ref="R32:Y32"/>
    <mergeCell ref="B31:C31"/>
    <mergeCell ref="D31:E31"/>
    <mergeCell ref="F31:G31"/>
    <mergeCell ref="H31:I31"/>
    <mergeCell ref="K31:M31"/>
    <mergeCell ref="N31:O31"/>
    <mergeCell ref="N33:O33"/>
    <mergeCell ref="P33:Q33"/>
    <mergeCell ref="P32:Q32"/>
    <mergeCell ref="B30:C30"/>
    <mergeCell ref="D30:E30"/>
    <mergeCell ref="F30:G30"/>
    <mergeCell ref="H30:I30"/>
    <mergeCell ref="K30:M30"/>
    <mergeCell ref="N30:O30"/>
    <mergeCell ref="P30:Q30"/>
    <mergeCell ref="R30:Y30"/>
    <mergeCell ref="B29:C29"/>
    <mergeCell ref="D29:E29"/>
    <mergeCell ref="F29:G29"/>
    <mergeCell ref="H29:I29"/>
    <mergeCell ref="K29:M29"/>
    <mergeCell ref="N29:O29"/>
    <mergeCell ref="B28:C28"/>
    <mergeCell ref="D28:E28"/>
    <mergeCell ref="F28:G28"/>
    <mergeCell ref="H28:I28"/>
    <mergeCell ref="R28:Y28"/>
    <mergeCell ref="B27:C27"/>
    <mergeCell ref="D27:E27"/>
    <mergeCell ref="F27:G27"/>
    <mergeCell ref="H27:I27"/>
    <mergeCell ref="K27:M27"/>
    <mergeCell ref="N27:O27"/>
    <mergeCell ref="B26:C26"/>
    <mergeCell ref="D26:E26"/>
    <mergeCell ref="F26:G26"/>
    <mergeCell ref="H26:I26"/>
    <mergeCell ref="K26:M26"/>
    <mergeCell ref="N24:O24"/>
    <mergeCell ref="R24:Y24"/>
    <mergeCell ref="B25:C25"/>
    <mergeCell ref="D25:E25"/>
    <mergeCell ref="F25:G25"/>
    <mergeCell ref="H25:I25"/>
    <mergeCell ref="K25:M25"/>
    <mergeCell ref="P24:Q24"/>
    <mergeCell ref="N25:O25"/>
    <mergeCell ref="P25:Q25"/>
    <mergeCell ref="P26:Q26"/>
    <mergeCell ref="B23:C23"/>
    <mergeCell ref="D23:E23"/>
    <mergeCell ref="F23:G23"/>
    <mergeCell ref="H23:I23"/>
    <mergeCell ref="R23:Y23"/>
    <mergeCell ref="B24:C24"/>
    <mergeCell ref="D24:E24"/>
    <mergeCell ref="F24:G24"/>
    <mergeCell ref="H24:I24"/>
    <mergeCell ref="K24:M24"/>
    <mergeCell ref="B22:C22"/>
    <mergeCell ref="D22:E22"/>
    <mergeCell ref="F22:G22"/>
    <mergeCell ref="H22:I22"/>
    <mergeCell ref="K22:M22"/>
    <mergeCell ref="R22:Y22"/>
    <mergeCell ref="B20:C20"/>
    <mergeCell ref="D20:E20"/>
    <mergeCell ref="F20:G20"/>
    <mergeCell ref="H20:I20"/>
    <mergeCell ref="R20:Y20"/>
    <mergeCell ref="B21:C21"/>
    <mergeCell ref="D21:E21"/>
    <mergeCell ref="F21:G21"/>
    <mergeCell ref="H21:I21"/>
    <mergeCell ref="R21:Y21"/>
    <mergeCell ref="N22:O22"/>
    <mergeCell ref="P22:Q22"/>
    <mergeCell ref="K20:M20"/>
    <mergeCell ref="N20:O20"/>
    <mergeCell ref="P20:Q20"/>
    <mergeCell ref="K21:M21"/>
    <mergeCell ref="N21:O21"/>
    <mergeCell ref="P21:Q21"/>
    <mergeCell ref="B19:C19"/>
    <mergeCell ref="D19:E19"/>
    <mergeCell ref="F19:G19"/>
    <mergeCell ref="H19:I19"/>
    <mergeCell ref="K19:M19"/>
    <mergeCell ref="R19:Y19"/>
    <mergeCell ref="B18:C18"/>
    <mergeCell ref="D18:E18"/>
    <mergeCell ref="F18:G18"/>
    <mergeCell ref="H18:I18"/>
    <mergeCell ref="K18:M18"/>
    <mergeCell ref="N18:O18"/>
    <mergeCell ref="N19:O19"/>
    <mergeCell ref="P19:Q19"/>
    <mergeCell ref="B17:C17"/>
    <mergeCell ref="D17:E17"/>
    <mergeCell ref="F17:G17"/>
    <mergeCell ref="H17:I17"/>
    <mergeCell ref="K17:M17"/>
    <mergeCell ref="R17:Y17"/>
    <mergeCell ref="P15:Q15"/>
    <mergeCell ref="R15:Y15"/>
    <mergeCell ref="B16:C16"/>
    <mergeCell ref="D16:E16"/>
    <mergeCell ref="F16:G16"/>
    <mergeCell ref="H16:I16"/>
    <mergeCell ref="K16:M16"/>
    <mergeCell ref="N16:O16"/>
    <mergeCell ref="R16:Y16"/>
    <mergeCell ref="B15:C15"/>
    <mergeCell ref="D15:E15"/>
    <mergeCell ref="F15:G15"/>
    <mergeCell ref="H15:I15"/>
    <mergeCell ref="K15:M15"/>
    <mergeCell ref="N15:O15"/>
    <mergeCell ref="N17:O17"/>
    <mergeCell ref="P17:Q17"/>
    <mergeCell ref="B14:C14"/>
    <mergeCell ref="D14:E14"/>
    <mergeCell ref="F14:G14"/>
    <mergeCell ref="H14:I14"/>
    <mergeCell ref="K14:M14"/>
    <mergeCell ref="N14:O14"/>
    <mergeCell ref="P14:Q14"/>
    <mergeCell ref="R14:Y14"/>
    <mergeCell ref="B13:C13"/>
    <mergeCell ref="D13:E13"/>
    <mergeCell ref="F13:G13"/>
    <mergeCell ref="H13:I13"/>
    <mergeCell ref="K13:M13"/>
    <mergeCell ref="N13:O13"/>
    <mergeCell ref="R9:Y9"/>
    <mergeCell ref="B10:C10"/>
    <mergeCell ref="D10:E10"/>
    <mergeCell ref="F10:G10"/>
    <mergeCell ref="H10:I10"/>
    <mergeCell ref="K10:M10"/>
    <mergeCell ref="R10:Y10"/>
    <mergeCell ref="B9:C9"/>
    <mergeCell ref="D9:E9"/>
    <mergeCell ref="F9:G9"/>
    <mergeCell ref="H9:I9"/>
    <mergeCell ref="K9:M9"/>
    <mergeCell ref="N9:O9"/>
    <mergeCell ref="R8:Y8"/>
    <mergeCell ref="D6:E6"/>
    <mergeCell ref="F6:G6"/>
    <mergeCell ref="H6:I6"/>
    <mergeCell ref="R6:Y6"/>
    <mergeCell ref="D7:E7"/>
    <mergeCell ref="F7:G7"/>
    <mergeCell ref="H7:I7"/>
    <mergeCell ref="K7:M7"/>
    <mergeCell ref="N7:O7"/>
    <mergeCell ref="R7:Y7"/>
    <mergeCell ref="P4:Q4"/>
    <mergeCell ref="R4:Y4"/>
    <mergeCell ref="B5:C5"/>
    <mergeCell ref="D5:E5"/>
    <mergeCell ref="F5:G5"/>
    <mergeCell ref="H5:I5"/>
    <mergeCell ref="K5:M5"/>
    <mergeCell ref="N5:O5"/>
    <mergeCell ref="P5:Q5"/>
    <mergeCell ref="R5:Y5"/>
    <mergeCell ref="B4:C4"/>
    <mergeCell ref="D4:E4"/>
    <mergeCell ref="F4:G4"/>
    <mergeCell ref="H4:I4"/>
    <mergeCell ref="K4:M4"/>
    <mergeCell ref="N4:O4"/>
    <mergeCell ref="P2:Q2"/>
    <mergeCell ref="R2:Y2"/>
    <mergeCell ref="B3:C3"/>
    <mergeCell ref="D3:E3"/>
    <mergeCell ref="F3:G3"/>
    <mergeCell ref="H3:I3"/>
    <mergeCell ref="K3:M3"/>
    <mergeCell ref="N3:O3"/>
    <mergeCell ref="P3:Q3"/>
    <mergeCell ref="R3:Y3"/>
    <mergeCell ref="B2:C2"/>
    <mergeCell ref="D2:E2"/>
    <mergeCell ref="F2:G2"/>
    <mergeCell ref="H2:I2"/>
    <mergeCell ref="K2:M2"/>
    <mergeCell ref="N2:O2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3"/>
  <sheetViews>
    <sheetView topLeftCell="A70" workbookViewId="0">
      <selection activeCell="C5" sqref="C5:D5"/>
    </sheetView>
  </sheetViews>
  <sheetFormatPr baseColWidth="10" defaultRowHeight="15" x14ac:dyDescent="0.25"/>
  <cols>
    <col min="2" max="2" width="6.7109375" customWidth="1"/>
    <col min="3" max="3" width="11.5703125" hidden="1" customWidth="1"/>
    <col min="4" max="4" width="7.42578125" customWidth="1"/>
    <col min="5" max="5" width="11.5703125" hidden="1" customWidth="1"/>
    <col min="6" max="6" width="6.7109375" customWidth="1"/>
    <col min="7" max="7" width="11.5703125" hidden="1" customWidth="1"/>
    <col min="8" max="8" width="4.5703125" customWidth="1"/>
    <col min="9" max="9" width="11.5703125" hidden="1" customWidth="1"/>
    <col min="10" max="10" width="7" style="24" customWidth="1"/>
    <col min="11" max="11" width="5.7109375" customWidth="1"/>
    <col min="12" max="13" width="11.5703125" hidden="1" customWidth="1"/>
    <col min="14" max="14" width="6" customWidth="1"/>
    <col min="15" max="15" width="11.5703125" hidden="1" customWidth="1"/>
    <col min="16" max="16" width="5.5703125" customWidth="1"/>
    <col min="17" max="17" width="11.5703125" hidden="1" customWidth="1"/>
    <col min="21" max="21" width="4.7109375" customWidth="1"/>
    <col min="22" max="22" width="4.85546875" hidden="1" customWidth="1"/>
    <col min="23" max="23" width="2.28515625" hidden="1" customWidth="1"/>
    <col min="24" max="24" width="9.5703125" hidden="1" customWidth="1"/>
    <col min="25" max="25" width="0.7109375" hidden="1" customWidth="1"/>
    <col min="26" max="26" width="17" bestFit="1" customWidth="1"/>
    <col min="27" max="27" width="21.42578125" customWidth="1"/>
    <col min="28" max="28" width="16.28515625" customWidth="1"/>
    <col min="29" max="29" width="20.28515625" customWidth="1"/>
  </cols>
  <sheetData>
    <row r="2" spans="2:27" ht="31.9" customHeight="1" x14ac:dyDescent="0.25">
      <c r="B2" s="434" t="s">
        <v>0</v>
      </c>
      <c r="C2" s="394"/>
      <c r="D2" s="392" t="s">
        <v>1</v>
      </c>
      <c r="E2" s="394"/>
      <c r="F2" s="392" t="s">
        <v>2</v>
      </c>
      <c r="G2" s="394"/>
      <c r="H2" s="392" t="s">
        <v>3</v>
      </c>
      <c r="I2" s="394"/>
      <c r="J2" s="56" t="s">
        <v>4</v>
      </c>
      <c r="K2" s="392" t="s">
        <v>5</v>
      </c>
      <c r="L2" s="393"/>
      <c r="M2" s="394"/>
      <c r="N2" s="392" t="s">
        <v>6</v>
      </c>
      <c r="O2" s="394"/>
      <c r="P2" s="392" t="s">
        <v>7</v>
      </c>
      <c r="Q2" s="394"/>
      <c r="R2" s="392" t="s">
        <v>8</v>
      </c>
      <c r="S2" s="393"/>
      <c r="T2" s="393"/>
      <c r="U2" s="393"/>
      <c r="V2" s="393"/>
      <c r="W2" s="393"/>
      <c r="X2" s="393"/>
      <c r="Y2" s="394"/>
      <c r="Z2" s="1" t="s">
        <v>9</v>
      </c>
    </row>
    <row r="3" spans="2:27" ht="23.25" customHeight="1" x14ac:dyDescent="0.25">
      <c r="B3" s="431" t="s">
        <v>10</v>
      </c>
      <c r="C3" s="432"/>
      <c r="D3" s="431" t="s">
        <v>11</v>
      </c>
      <c r="E3" s="432"/>
      <c r="F3" s="431"/>
      <c r="G3" s="432"/>
      <c r="H3" s="431"/>
      <c r="I3" s="432"/>
      <c r="J3" s="36"/>
      <c r="K3" s="431"/>
      <c r="L3" s="432"/>
      <c r="M3" s="432"/>
      <c r="N3" s="431"/>
      <c r="O3" s="432"/>
      <c r="P3" s="431"/>
      <c r="Q3" s="432"/>
      <c r="R3" s="433" t="s">
        <v>12</v>
      </c>
      <c r="S3" s="432"/>
      <c r="T3" s="432"/>
      <c r="U3" s="432"/>
      <c r="V3" s="432"/>
      <c r="W3" s="432"/>
      <c r="X3" s="432"/>
      <c r="Y3" s="432"/>
      <c r="Z3" s="37">
        <f>+Z4+Z13</f>
        <v>5114396528</v>
      </c>
      <c r="AA3" s="2"/>
    </row>
    <row r="4" spans="2:27" ht="23.25" customHeight="1" x14ac:dyDescent="0.25">
      <c r="B4" s="435" t="s">
        <v>10</v>
      </c>
      <c r="C4" s="436"/>
      <c r="D4" s="435" t="s">
        <v>11</v>
      </c>
      <c r="E4" s="436"/>
      <c r="F4" s="435" t="s">
        <v>13</v>
      </c>
      <c r="G4" s="436"/>
      <c r="H4" s="435"/>
      <c r="I4" s="436"/>
      <c r="J4" s="38"/>
      <c r="K4" s="435"/>
      <c r="L4" s="436"/>
      <c r="M4" s="436"/>
      <c r="N4" s="435"/>
      <c r="O4" s="436"/>
      <c r="P4" s="435"/>
      <c r="Q4" s="436"/>
      <c r="R4" s="437" t="s">
        <v>14</v>
      </c>
      <c r="S4" s="436"/>
      <c r="T4" s="436"/>
      <c r="U4" s="436"/>
      <c r="V4" s="436"/>
      <c r="W4" s="436"/>
      <c r="X4" s="436"/>
      <c r="Y4" s="436"/>
      <c r="Z4" s="39">
        <f>+Z5</f>
        <v>104300000</v>
      </c>
      <c r="AA4" s="3"/>
    </row>
    <row r="5" spans="2:27" ht="23.25" customHeight="1" x14ac:dyDescent="0.25">
      <c r="B5" s="438" t="s">
        <v>10</v>
      </c>
      <c r="C5" s="439"/>
      <c r="D5" s="438" t="s">
        <v>11</v>
      </c>
      <c r="E5" s="439"/>
      <c r="F5" s="438" t="s">
        <v>13</v>
      </c>
      <c r="G5" s="439"/>
      <c r="H5" s="438" t="s">
        <v>13</v>
      </c>
      <c r="I5" s="439"/>
      <c r="J5" s="29"/>
      <c r="K5" s="438"/>
      <c r="L5" s="439"/>
      <c r="M5" s="439"/>
      <c r="N5" s="438"/>
      <c r="O5" s="439"/>
      <c r="P5" s="438"/>
      <c r="Q5" s="439"/>
      <c r="R5" s="440" t="s">
        <v>15</v>
      </c>
      <c r="S5" s="439"/>
      <c r="T5" s="439"/>
      <c r="U5" s="439"/>
      <c r="V5" s="439"/>
      <c r="W5" s="439"/>
      <c r="X5" s="439"/>
      <c r="Y5" s="439"/>
      <c r="Z5" s="30">
        <f>Z6+Z9+Z11</f>
        <v>104300000</v>
      </c>
      <c r="AA5" s="3"/>
    </row>
    <row r="6" spans="2:27" ht="23.25" customHeight="1" x14ac:dyDescent="0.25">
      <c r="B6" s="52" t="s">
        <v>10</v>
      </c>
      <c r="C6" s="53"/>
      <c r="D6" s="443" t="s">
        <v>11</v>
      </c>
      <c r="E6" s="444"/>
      <c r="F6" s="443" t="s">
        <v>13</v>
      </c>
      <c r="G6" s="444"/>
      <c r="H6" s="443" t="s">
        <v>13</v>
      </c>
      <c r="I6" s="444"/>
      <c r="J6" s="25" t="s">
        <v>22</v>
      </c>
      <c r="K6" s="52"/>
      <c r="L6" s="53"/>
      <c r="M6" s="53"/>
      <c r="N6" s="52"/>
      <c r="O6" s="53"/>
      <c r="P6" s="52"/>
      <c r="Q6" s="53"/>
      <c r="R6" s="445" t="s">
        <v>71</v>
      </c>
      <c r="S6" s="444"/>
      <c r="T6" s="444"/>
      <c r="U6" s="444"/>
      <c r="V6" s="444"/>
      <c r="W6" s="444"/>
      <c r="X6" s="444"/>
      <c r="Y6" s="444"/>
      <c r="Z6" s="7">
        <f>+Z7+Z8</f>
        <v>50500000</v>
      </c>
      <c r="AA6" s="3"/>
    </row>
    <row r="7" spans="2:27" ht="23.25" customHeight="1" x14ac:dyDescent="0.25">
      <c r="B7" s="446" t="s">
        <v>10</v>
      </c>
      <c r="C7" s="447"/>
      <c r="D7" s="446" t="s">
        <v>11</v>
      </c>
      <c r="E7" s="447"/>
      <c r="F7" s="446" t="s">
        <v>13</v>
      </c>
      <c r="G7" s="447"/>
      <c r="H7" s="446" t="s">
        <v>13</v>
      </c>
      <c r="I7" s="447"/>
      <c r="J7" s="48" t="s">
        <v>22</v>
      </c>
      <c r="K7" s="448" t="s">
        <v>30</v>
      </c>
      <c r="L7" s="442"/>
      <c r="M7" s="442"/>
      <c r="N7" s="448" t="s">
        <v>13</v>
      </c>
      <c r="O7" s="442"/>
      <c r="P7" s="448">
        <v>1</v>
      </c>
      <c r="Q7" s="442"/>
      <c r="R7" s="441" t="s">
        <v>138</v>
      </c>
      <c r="S7" s="442"/>
      <c r="T7" s="442"/>
      <c r="U7" s="442"/>
      <c r="V7" s="442"/>
      <c r="W7" s="442"/>
      <c r="X7" s="442"/>
      <c r="Y7" s="442"/>
      <c r="Z7" s="49">
        <v>500000</v>
      </c>
      <c r="AA7" s="3"/>
    </row>
    <row r="8" spans="2:27" ht="23.25" customHeight="1" x14ac:dyDescent="0.25">
      <c r="B8" s="446" t="s">
        <v>10</v>
      </c>
      <c r="C8" s="447"/>
      <c r="D8" s="446" t="s">
        <v>11</v>
      </c>
      <c r="E8" s="447"/>
      <c r="F8" s="446" t="s">
        <v>13</v>
      </c>
      <c r="G8" s="447"/>
      <c r="H8" s="446" t="s">
        <v>13</v>
      </c>
      <c r="I8" s="447"/>
      <c r="J8" s="48" t="s">
        <v>22</v>
      </c>
      <c r="K8" s="448" t="s">
        <v>30</v>
      </c>
      <c r="L8" s="442"/>
      <c r="M8" s="442"/>
      <c r="N8" s="448" t="s">
        <v>13</v>
      </c>
      <c r="O8" s="442"/>
      <c r="P8" s="448">
        <v>2</v>
      </c>
      <c r="Q8" s="442"/>
      <c r="R8" s="441" t="s">
        <v>50</v>
      </c>
      <c r="S8" s="442"/>
      <c r="T8" s="442"/>
      <c r="U8" s="442"/>
      <c r="V8" s="442"/>
      <c r="W8" s="442"/>
      <c r="X8" s="442"/>
      <c r="Y8" s="442"/>
      <c r="Z8" s="49">
        <v>50000000</v>
      </c>
      <c r="AA8" s="3"/>
    </row>
    <row r="9" spans="2:27" ht="23.25" customHeight="1" x14ac:dyDescent="0.25">
      <c r="B9" s="443" t="s">
        <v>10</v>
      </c>
      <c r="C9" s="444"/>
      <c r="D9" s="443" t="s">
        <v>11</v>
      </c>
      <c r="E9" s="444"/>
      <c r="F9" s="443" t="s">
        <v>13</v>
      </c>
      <c r="G9" s="444"/>
      <c r="H9" s="443" t="s">
        <v>13</v>
      </c>
      <c r="I9" s="444"/>
      <c r="J9" s="25" t="s">
        <v>16</v>
      </c>
      <c r="K9" s="443"/>
      <c r="L9" s="444"/>
      <c r="M9" s="444"/>
      <c r="N9" s="443"/>
      <c r="O9" s="444"/>
      <c r="P9" s="443"/>
      <c r="Q9" s="444"/>
      <c r="R9" s="445" t="s">
        <v>17</v>
      </c>
      <c r="S9" s="444"/>
      <c r="T9" s="444"/>
      <c r="U9" s="444"/>
      <c r="V9" s="444"/>
      <c r="W9" s="444"/>
      <c r="X9" s="444"/>
      <c r="Y9" s="444"/>
      <c r="Z9" s="7">
        <f>Z10</f>
        <v>50000000</v>
      </c>
      <c r="AA9" s="3"/>
    </row>
    <row r="10" spans="2:27" ht="23.25" customHeight="1" x14ac:dyDescent="0.25">
      <c r="B10" s="446" t="s">
        <v>10</v>
      </c>
      <c r="C10" s="447"/>
      <c r="D10" s="446" t="s">
        <v>11</v>
      </c>
      <c r="E10" s="447"/>
      <c r="F10" s="446" t="s">
        <v>13</v>
      </c>
      <c r="G10" s="447"/>
      <c r="H10" s="446" t="s">
        <v>13</v>
      </c>
      <c r="I10" s="447"/>
      <c r="J10" s="48" t="s">
        <v>16</v>
      </c>
      <c r="K10" s="448" t="s">
        <v>25</v>
      </c>
      <c r="L10" s="442"/>
      <c r="M10" s="442"/>
      <c r="N10" s="448"/>
      <c r="O10" s="442"/>
      <c r="P10" s="448"/>
      <c r="Q10" s="442"/>
      <c r="R10" s="441" t="s">
        <v>51</v>
      </c>
      <c r="S10" s="442"/>
      <c r="T10" s="442"/>
      <c r="U10" s="442"/>
      <c r="V10" s="442"/>
      <c r="W10" s="442"/>
      <c r="X10" s="442"/>
      <c r="Y10" s="442"/>
      <c r="Z10" s="49">
        <v>50000000</v>
      </c>
      <c r="AA10" s="3"/>
    </row>
    <row r="11" spans="2:27" ht="23.25" customHeight="1" x14ac:dyDescent="0.25">
      <c r="B11" s="52" t="s">
        <v>126</v>
      </c>
      <c r="C11" s="53"/>
      <c r="D11" s="443" t="s">
        <v>11</v>
      </c>
      <c r="E11" s="444"/>
      <c r="F11" s="443" t="s">
        <v>13</v>
      </c>
      <c r="G11" s="444"/>
      <c r="H11" s="443" t="s">
        <v>13</v>
      </c>
      <c r="I11" s="444"/>
      <c r="J11" s="25" t="s">
        <v>26</v>
      </c>
      <c r="K11" s="52"/>
      <c r="L11" s="53"/>
      <c r="M11" s="53"/>
      <c r="N11" s="52"/>
      <c r="O11" s="53"/>
      <c r="P11" s="52"/>
      <c r="Q11" s="55"/>
      <c r="R11" s="445" t="s">
        <v>127</v>
      </c>
      <c r="S11" s="444"/>
      <c r="T11" s="444"/>
      <c r="U11" s="444"/>
      <c r="V11" s="444"/>
      <c r="W11" s="55"/>
      <c r="X11" s="55"/>
      <c r="Y11" s="55"/>
      <c r="Z11" s="7">
        <f>Z12</f>
        <v>3800000</v>
      </c>
      <c r="AA11" s="3"/>
    </row>
    <row r="12" spans="2:27" ht="23.25" customHeight="1" x14ac:dyDescent="0.25">
      <c r="B12" s="446" t="s">
        <v>126</v>
      </c>
      <c r="C12" s="447"/>
      <c r="D12" s="446" t="s">
        <v>11</v>
      </c>
      <c r="E12" s="447"/>
      <c r="F12" s="446" t="s">
        <v>13</v>
      </c>
      <c r="G12" s="447"/>
      <c r="H12" s="446" t="s">
        <v>13</v>
      </c>
      <c r="I12" s="447"/>
      <c r="J12" s="48" t="s">
        <v>26</v>
      </c>
      <c r="K12" s="448" t="s">
        <v>20</v>
      </c>
      <c r="L12" s="442"/>
      <c r="M12" s="442"/>
      <c r="N12" s="448" t="s">
        <v>25</v>
      </c>
      <c r="O12" s="442"/>
      <c r="P12" s="448"/>
      <c r="Q12" s="442"/>
      <c r="R12" s="441" t="s">
        <v>127</v>
      </c>
      <c r="S12" s="442"/>
      <c r="T12" s="442"/>
      <c r="U12" s="442"/>
      <c r="V12" s="442"/>
      <c r="W12" s="442"/>
      <c r="X12" s="442"/>
      <c r="Y12" s="442"/>
      <c r="Z12" s="49">
        <v>3800000</v>
      </c>
      <c r="AA12" s="3"/>
    </row>
    <row r="13" spans="2:27" ht="23.25" customHeight="1" x14ac:dyDescent="0.25">
      <c r="B13" s="435" t="s">
        <v>10</v>
      </c>
      <c r="C13" s="436"/>
      <c r="D13" s="435" t="s">
        <v>11</v>
      </c>
      <c r="E13" s="436"/>
      <c r="F13" s="435" t="s">
        <v>11</v>
      </c>
      <c r="G13" s="436"/>
      <c r="H13" s="435"/>
      <c r="I13" s="436"/>
      <c r="J13" s="38"/>
      <c r="K13" s="435"/>
      <c r="L13" s="436"/>
      <c r="M13" s="436"/>
      <c r="N13" s="435"/>
      <c r="O13" s="436"/>
      <c r="P13" s="435"/>
      <c r="Q13" s="436"/>
      <c r="R13" s="437" t="s">
        <v>18</v>
      </c>
      <c r="S13" s="436"/>
      <c r="T13" s="436"/>
      <c r="U13" s="436"/>
      <c r="V13" s="436"/>
      <c r="W13" s="436"/>
      <c r="X13" s="436"/>
      <c r="Y13" s="436"/>
      <c r="Z13" s="39">
        <f>+Z14+Z27</f>
        <v>5010096528</v>
      </c>
      <c r="AA13" s="3"/>
    </row>
    <row r="14" spans="2:27" ht="23.25" customHeight="1" x14ac:dyDescent="0.25">
      <c r="B14" s="438" t="s">
        <v>10</v>
      </c>
      <c r="C14" s="439"/>
      <c r="D14" s="438" t="s">
        <v>11</v>
      </c>
      <c r="E14" s="439"/>
      <c r="F14" s="438" t="s">
        <v>11</v>
      </c>
      <c r="G14" s="439"/>
      <c r="H14" s="438" t="s">
        <v>13</v>
      </c>
      <c r="I14" s="439"/>
      <c r="J14" s="29"/>
      <c r="K14" s="438"/>
      <c r="L14" s="439"/>
      <c r="M14" s="439"/>
      <c r="N14" s="438"/>
      <c r="O14" s="439"/>
      <c r="P14" s="438"/>
      <c r="Q14" s="439"/>
      <c r="R14" s="440" t="s">
        <v>19</v>
      </c>
      <c r="S14" s="439"/>
      <c r="T14" s="439"/>
      <c r="U14" s="439"/>
      <c r="V14" s="439"/>
      <c r="W14" s="439"/>
      <c r="X14" s="439"/>
      <c r="Y14" s="439"/>
      <c r="Z14" s="30">
        <f>+Z15+Z18+Z23</f>
        <v>101000000</v>
      </c>
      <c r="AA14" s="3"/>
    </row>
    <row r="15" spans="2:27" ht="23.25" customHeight="1" x14ac:dyDescent="0.25">
      <c r="B15" s="443" t="s">
        <v>10</v>
      </c>
      <c r="C15" s="444"/>
      <c r="D15" s="443" t="s">
        <v>11</v>
      </c>
      <c r="E15" s="444"/>
      <c r="F15" s="443" t="s">
        <v>11</v>
      </c>
      <c r="G15" s="444"/>
      <c r="H15" s="443" t="s">
        <v>13</v>
      </c>
      <c r="I15" s="444"/>
      <c r="J15" s="25" t="s">
        <v>20</v>
      </c>
      <c r="K15" s="443"/>
      <c r="L15" s="444"/>
      <c r="M15" s="444"/>
      <c r="N15" s="443"/>
      <c r="O15" s="444"/>
      <c r="P15" s="443"/>
      <c r="Q15" s="444"/>
      <c r="R15" s="445" t="s">
        <v>21</v>
      </c>
      <c r="S15" s="444"/>
      <c r="T15" s="444"/>
      <c r="U15" s="444"/>
      <c r="V15" s="444"/>
      <c r="W15" s="444"/>
      <c r="X15" s="444"/>
      <c r="Y15" s="444"/>
      <c r="Z15" s="7">
        <f>Z16+Z17</f>
        <v>13500000</v>
      </c>
      <c r="AA15" s="3"/>
    </row>
    <row r="16" spans="2:27" ht="23.25" customHeight="1" x14ac:dyDescent="0.25">
      <c r="B16" s="446" t="s">
        <v>10</v>
      </c>
      <c r="C16" s="447"/>
      <c r="D16" s="446" t="s">
        <v>11</v>
      </c>
      <c r="E16" s="447"/>
      <c r="F16" s="446" t="s">
        <v>11</v>
      </c>
      <c r="G16" s="447"/>
      <c r="H16" s="446" t="s">
        <v>13</v>
      </c>
      <c r="I16" s="447"/>
      <c r="J16" s="48" t="s">
        <v>20</v>
      </c>
      <c r="K16" s="448" t="s">
        <v>22</v>
      </c>
      <c r="L16" s="442"/>
      <c r="M16" s="442"/>
      <c r="N16" s="448">
        <v>9</v>
      </c>
      <c r="O16" s="442"/>
      <c r="P16" s="448"/>
      <c r="Q16" s="442"/>
      <c r="R16" s="441" t="s">
        <v>118</v>
      </c>
      <c r="S16" s="442"/>
      <c r="T16" s="442"/>
      <c r="U16" s="442"/>
      <c r="V16" s="442"/>
      <c r="W16" s="442"/>
      <c r="X16" s="442"/>
      <c r="Y16" s="442"/>
      <c r="Z16" s="49">
        <v>2000000</v>
      </c>
      <c r="AA16" s="3"/>
    </row>
    <row r="17" spans="2:27" ht="23.25" customHeight="1" x14ac:dyDescent="0.25">
      <c r="B17" s="446" t="s">
        <v>10</v>
      </c>
      <c r="C17" s="447"/>
      <c r="D17" s="446" t="s">
        <v>11</v>
      </c>
      <c r="E17" s="447"/>
      <c r="F17" s="446" t="s">
        <v>11</v>
      </c>
      <c r="G17" s="447"/>
      <c r="H17" s="446" t="s">
        <v>13</v>
      </c>
      <c r="I17" s="447"/>
      <c r="J17" s="48" t="s">
        <v>20</v>
      </c>
      <c r="K17" s="448" t="s">
        <v>30</v>
      </c>
      <c r="L17" s="442"/>
      <c r="M17" s="442"/>
      <c r="N17" s="448"/>
      <c r="O17" s="442"/>
      <c r="P17" s="448"/>
      <c r="Q17" s="442"/>
      <c r="R17" s="441" t="s">
        <v>62</v>
      </c>
      <c r="S17" s="442"/>
      <c r="T17" s="442"/>
      <c r="U17" s="442"/>
      <c r="V17" s="442"/>
      <c r="W17" s="442"/>
      <c r="X17" s="442"/>
      <c r="Y17" s="442"/>
      <c r="Z17" s="49">
        <v>11500000</v>
      </c>
      <c r="AA17" s="3"/>
    </row>
    <row r="18" spans="2:27" ht="23.25" customHeight="1" x14ac:dyDescent="0.25">
      <c r="B18" s="443" t="s">
        <v>10</v>
      </c>
      <c r="C18" s="444"/>
      <c r="D18" s="443" t="s">
        <v>11</v>
      </c>
      <c r="E18" s="444"/>
      <c r="F18" s="443" t="s">
        <v>11</v>
      </c>
      <c r="G18" s="444"/>
      <c r="H18" s="443" t="s">
        <v>13</v>
      </c>
      <c r="I18" s="444"/>
      <c r="J18" s="25" t="s">
        <v>22</v>
      </c>
      <c r="K18" s="443"/>
      <c r="L18" s="444"/>
      <c r="M18" s="444"/>
      <c r="N18" s="443"/>
      <c r="O18" s="444"/>
      <c r="P18" s="443"/>
      <c r="Q18" s="444"/>
      <c r="R18" s="445" t="s">
        <v>23</v>
      </c>
      <c r="S18" s="444"/>
      <c r="T18" s="444"/>
      <c r="U18" s="444"/>
      <c r="V18" s="444"/>
      <c r="W18" s="444"/>
      <c r="X18" s="444"/>
      <c r="Y18" s="444"/>
      <c r="Z18" s="7">
        <f>+Z19+Z20+Z21+Z22</f>
        <v>75500000</v>
      </c>
      <c r="AA18" s="3"/>
    </row>
    <row r="19" spans="2:27" ht="23.25" customHeight="1" x14ac:dyDescent="0.25">
      <c r="B19" s="446" t="s">
        <v>10</v>
      </c>
      <c r="C19" s="447"/>
      <c r="D19" s="446" t="s">
        <v>11</v>
      </c>
      <c r="E19" s="447"/>
      <c r="F19" s="446" t="s">
        <v>11</v>
      </c>
      <c r="G19" s="447"/>
      <c r="H19" s="446" t="s">
        <v>13</v>
      </c>
      <c r="I19" s="447"/>
      <c r="J19" s="48" t="s">
        <v>22</v>
      </c>
      <c r="K19" s="448" t="s">
        <v>20</v>
      </c>
      <c r="L19" s="442"/>
      <c r="M19" s="442"/>
      <c r="N19" s="448"/>
      <c r="O19" s="442"/>
      <c r="P19" s="448"/>
      <c r="Q19" s="442"/>
      <c r="R19" s="441" t="s">
        <v>63</v>
      </c>
      <c r="S19" s="442"/>
      <c r="T19" s="442"/>
      <c r="U19" s="442"/>
      <c r="V19" s="442"/>
      <c r="W19" s="442"/>
      <c r="X19" s="442"/>
      <c r="Y19" s="442"/>
      <c r="Z19" s="49">
        <v>15500000</v>
      </c>
      <c r="AA19" s="3"/>
    </row>
    <row r="20" spans="2:27" ht="51.75" customHeight="1" x14ac:dyDescent="0.25">
      <c r="B20" s="446" t="s">
        <v>10</v>
      </c>
      <c r="C20" s="447"/>
      <c r="D20" s="446" t="s">
        <v>11</v>
      </c>
      <c r="E20" s="447"/>
      <c r="F20" s="446" t="s">
        <v>11</v>
      </c>
      <c r="G20" s="447"/>
      <c r="H20" s="446" t="s">
        <v>13</v>
      </c>
      <c r="I20" s="447"/>
      <c r="J20" s="48" t="s">
        <v>22</v>
      </c>
      <c r="K20" s="448" t="s">
        <v>20</v>
      </c>
      <c r="L20" s="442" t="s">
        <v>13</v>
      </c>
      <c r="M20" s="442" t="s">
        <v>20</v>
      </c>
      <c r="N20" s="448" t="s">
        <v>121</v>
      </c>
      <c r="O20" s="442"/>
      <c r="P20" s="448"/>
      <c r="Q20" s="442"/>
      <c r="R20" s="441" t="s">
        <v>120</v>
      </c>
      <c r="S20" s="442"/>
      <c r="T20" s="442"/>
      <c r="U20" s="442"/>
      <c r="V20" s="442"/>
      <c r="W20" s="442"/>
      <c r="X20" s="442"/>
      <c r="Y20" s="442"/>
      <c r="Z20" s="49">
        <v>4000000</v>
      </c>
      <c r="AA20" s="3"/>
    </row>
    <row r="21" spans="2:27" ht="72" customHeight="1" x14ac:dyDescent="0.25">
      <c r="B21" s="446" t="s">
        <v>10</v>
      </c>
      <c r="C21" s="447"/>
      <c r="D21" s="446" t="s">
        <v>11</v>
      </c>
      <c r="E21" s="447"/>
      <c r="F21" s="446" t="s">
        <v>11</v>
      </c>
      <c r="G21" s="447"/>
      <c r="H21" s="446" t="s">
        <v>13</v>
      </c>
      <c r="I21" s="447"/>
      <c r="J21" s="48" t="s">
        <v>22</v>
      </c>
      <c r="K21" s="448" t="s">
        <v>20</v>
      </c>
      <c r="L21" s="442" t="s">
        <v>36</v>
      </c>
      <c r="M21" s="442" t="s">
        <v>20</v>
      </c>
      <c r="N21" s="448" t="s">
        <v>123</v>
      </c>
      <c r="O21" s="442"/>
      <c r="P21" s="448"/>
      <c r="Q21" s="442"/>
      <c r="R21" s="441" t="s">
        <v>122</v>
      </c>
      <c r="S21" s="442"/>
      <c r="T21" s="442"/>
      <c r="U21" s="442"/>
      <c r="V21" s="442"/>
      <c r="W21" s="442"/>
      <c r="X21" s="442"/>
      <c r="Y21" s="442"/>
      <c r="Z21" s="49">
        <v>3000000</v>
      </c>
      <c r="AA21" s="3"/>
    </row>
    <row r="22" spans="2:27" ht="27" customHeight="1" x14ac:dyDescent="0.25">
      <c r="B22" s="446" t="s">
        <v>10</v>
      </c>
      <c r="C22" s="447"/>
      <c r="D22" s="446" t="s">
        <v>11</v>
      </c>
      <c r="E22" s="447"/>
      <c r="F22" s="446" t="s">
        <v>11</v>
      </c>
      <c r="G22" s="447"/>
      <c r="H22" s="446" t="s">
        <v>13</v>
      </c>
      <c r="I22" s="447"/>
      <c r="J22" s="48" t="s">
        <v>22</v>
      </c>
      <c r="K22" s="448" t="s">
        <v>22</v>
      </c>
      <c r="L22" s="442"/>
      <c r="M22" s="442"/>
      <c r="N22" s="448"/>
      <c r="O22" s="442"/>
      <c r="P22" s="448"/>
      <c r="Q22" s="442"/>
      <c r="R22" s="441" t="s">
        <v>64</v>
      </c>
      <c r="S22" s="442"/>
      <c r="T22" s="442"/>
      <c r="U22" s="442"/>
      <c r="V22" s="442"/>
      <c r="W22" s="442"/>
      <c r="X22" s="442"/>
      <c r="Y22" s="442"/>
      <c r="Z22" s="49">
        <v>53000000</v>
      </c>
      <c r="AA22" s="3"/>
    </row>
    <row r="23" spans="2:27" ht="23.25" customHeight="1" x14ac:dyDescent="0.25">
      <c r="B23" s="443" t="s">
        <v>10</v>
      </c>
      <c r="C23" s="444"/>
      <c r="D23" s="443" t="s">
        <v>11</v>
      </c>
      <c r="E23" s="444"/>
      <c r="F23" s="443" t="s">
        <v>11</v>
      </c>
      <c r="G23" s="444"/>
      <c r="H23" s="443" t="s">
        <v>13</v>
      </c>
      <c r="I23" s="444"/>
      <c r="J23" s="25" t="s">
        <v>16</v>
      </c>
      <c r="K23" s="52"/>
      <c r="L23" s="53"/>
      <c r="M23" s="53"/>
      <c r="N23" s="52"/>
      <c r="O23" s="53"/>
      <c r="P23" s="52"/>
      <c r="Q23" s="53"/>
      <c r="R23" s="379" t="s">
        <v>102</v>
      </c>
      <c r="S23" s="380"/>
      <c r="T23" s="380"/>
      <c r="U23" s="380"/>
      <c r="V23" s="380"/>
      <c r="W23" s="380"/>
      <c r="X23" s="380"/>
      <c r="Y23" s="381"/>
      <c r="Z23" s="7">
        <f>+Z24+Z25+Z26</f>
        <v>12000000</v>
      </c>
      <c r="AA23" s="3"/>
    </row>
    <row r="24" spans="2:27" ht="23.25" customHeight="1" x14ac:dyDescent="0.25">
      <c r="B24" s="446" t="s">
        <v>10</v>
      </c>
      <c r="C24" s="447"/>
      <c r="D24" s="446" t="s">
        <v>11</v>
      </c>
      <c r="E24" s="447"/>
      <c r="F24" s="446" t="s">
        <v>11</v>
      </c>
      <c r="G24" s="447"/>
      <c r="H24" s="446" t="s">
        <v>13</v>
      </c>
      <c r="I24" s="447"/>
      <c r="J24" s="48" t="s">
        <v>16</v>
      </c>
      <c r="K24" s="448" t="s">
        <v>25</v>
      </c>
      <c r="L24" s="442"/>
      <c r="M24" s="442"/>
      <c r="N24" s="448" t="s">
        <v>13</v>
      </c>
      <c r="O24" s="442"/>
      <c r="P24" s="448"/>
      <c r="Q24" s="442"/>
      <c r="R24" s="441" t="s">
        <v>65</v>
      </c>
      <c r="S24" s="442"/>
      <c r="T24" s="442"/>
      <c r="U24" s="442"/>
      <c r="V24" s="442"/>
      <c r="W24" s="442"/>
      <c r="X24" s="442"/>
      <c r="Y24" s="442"/>
      <c r="Z24" s="49">
        <v>4000000</v>
      </c>
      <c r="AA24" s="3"/>
    </row>
    <row r="25" spans="2:27" ht="23.25" customHeight="1" x14ac:dyDescent="0.25">
      <c r="B25" s="446" t="s">
        <v>10</v>
      </c>
      <c r="C25" s="447"/>
      <c r="D25" s="446" t="s">
        <v>11</v>
      </c>
      <c r="E25" s="447"/>
      <c r="F25" s="446" t="s">
        <v>11</v>
      </c>
      <c r="G25" s="447"/>
      <c r="H25" s="446" t="s">
        <v>13</v>
      </c>
      <c r="I25" s="447"/>
      <c r="J25" s="48" t="s">
        <v>16</v>
      </c>
      <c r="K25" s="448" t="s">
        <v>26</v>
      </c>
      <c r="L25" s="442"/>
      <c r="M25" s="442"/>
      <c r="N25" s="448" t="s">
        <v>117</v>
      </c>
      <c r="O25" s="442"/>
      <c r="P25" s="448"/>
      <c r="Q25" s="442"/>
      <c r="R25" s="441" t="s">
        <v>116</v>
      </c>
      <c r="S25" s="442"/>
      <c r="T25" s="442"/>
      <c r="U25" s="442"/>
      <c r="V25" s="442"/>
      <c r="W25" s="442"/>
      <c r="X25" s="442"/>
      <c r="Y25" s="442"/>
      <c r="Z25" s="49">
        <v>3000000</v>
      </c>
      <c r="AA25" s="3"/>
    </row>
    <row r="26" spans="2:27" ht="23.25" customHeight="1" x14ac:dyDescent="0.25">
      <c r="B26" s="446" t="s">
        <v>10</v>
      </c>
      <c r="C26" s="447"/>
      <c r="D26" s="446" t="s">
        <v>11</v>
      </c>
      <c r="E26" s="447"/>
      <c r="F26" s="446" t="s">
        <v>11</v>
      </c>
      <c r="G26" s="447"/>
      <c r="H26" s="446" t="s">
        <v>13</v>
      </c>
      <c r="I26" s="447"/>
      <c r="J26" s="48" t="s">
        <v>16</v>
      </c>
      <c r="K26" s="448" t="s">
        <v>28</v>
      </c>
      <c r="L26" s="442"/>
      <c r="M26" s="442"/>
      <c r="N26" s="448" t="s">
        <v>115</v>
      </c>
      <c r="O26" s="442"/>
      <c r="P26" s="448"/>
      <c r="Q26" s="442"/>
      <c r="R26" s="441" t="s">
        <v>114</v>
      </c>
      <c r="S26" s="442"/>
      <c r="T26" s="442"/>
      <c r="U26" s="442"/>
      <c r="V26" s="442"/>
      <c r="W26" s="442"/>
      <c r="X26" s="442"/>
      <c r="Y26" s="442"/>
      <c r="Z26" s="49">
        <v>5000000</v>
      </c>
      <c r="AA26" s="3"/>
    </row>
    <row r="27" spans="2:27" ht="23.25" customHeight="1" x14ac:dyDescent="0.25">
      <c r="B27" s="438" t="s">
        <v>10</v>
      </c>
      <c r="C27" s="439"/>
      <c r="D27" s="438" t="s">
        <v>11</v>
      </c>
      <c r="E27" s="439"/>
      <c r="F27" s="438" t="s">
        <v>11</v>
      </c>
      <c r="G27" s="439"/>
      <c r="H27" s="438" t="s">
        <v>11</v>
      </c>
      <c r="I27" s="439"/>
      <c r="J27" s="29"/>
      <c r="K27" s="438"/>
      <c r="L27" s="439"/>
      <c r="M27" s="439"/>
      <c r="N27" s="438"/>
      <c r="O27" s="439"/>
      <c r="P27" s="438"/>
      <c r="Q27" s="439"/>
      <c r="R27" s="440" t="s">
        <v>24</v>
      </c>
      <c r="S27" s="439"/>
      <c r="T27" s="439"/>
      <c r="U27" s="439"/>
      <c r="V27" s="439"/>
      <c r="W27" s="439"/>
      <c r="X27" s="439"/>
      <c r="Y27" s="439"/>
      <c r="Z27" s="30">
        <f>+Z28+Z30+Z37+Z43+Z56+Z60+Z68</f>
        <v>4909096528</v>
      </c>
      <c r="AA27" s="3"/>
    </row>
    <row r="28" spans="2:27" ht="23.25" customHeight="1" x14ac:dyDescent="0.25">
      <c r="B28" s="443" t="s">
        <v>10</v>
      </c>
      <c r="C28" s="444"/>
      <c r="D28" s="443" t="s">
        <v>11</v>
      </c>
      <c r="E28" s="444"/>
      <c r="F28" s="443" t="s">
        <v>11</v>
      </c>
      <c r="G28" s="444"/>
      <c r="H28" s="443" t="s">
        <v>11</v>
      </c>
      <c r="I28" s="444"/>
      <c r="J28" s="25" t="s">
        <v>25</v>
      </c>
      <c r="K28" s="52"/>
      <c r="L28" s="53"/>
      <c r="M28" s="53"/>
      <c r="N28" s="52"/>
      <c r="O28" s="53"/>
      <c r="P28" s="52"/>
      <c r="Q28" s="53"/>
      <c r="R28" s="445" t="s">
        <v>103</v>
      </c>
      <c r="S28" s="444"/>
      <c r="T28" s="444"/>
      <c r="U28" s="444"/>
      <c r="V28" s="444"/>
      <c r="W28" s="444"/>
      <c r="X28" s="444"/>
      <c r="Y28" s="444"/>
      <c r="Z28" s="7">
        <f>+Z29</f>
        <v>40000000</v>
      </c>
      <c r="AA28" s="3"/>
    </row>
    <row r="29" spans="2:27" ht="23.25" customHeight="1" x14ac:dyDescent="0.25">
      <c r="B29" s="446" t="s">
        <v>10</v>
      </c>
      <c r="C29" s="447"/>
      <c r="D29" s="446" t="s">
        <v>11</v>
      </c>
      <c r="E29" s="447"/>
      <c r="F29" s="446" t="s">
        <v>11</v>
      </c>
      <c r="G29" s="447"/>
      <c r="H29" s="446" t="s">
        <v>11</v>
      </c>
      <c r="I29" s="447"/>
      <c r="J29" s="40" t="s">
        <v>25</v>
      </c>
      <c r="K29" s="446" t="s">
        <v>16</v>
      </c>
      <c r="L29" s="447"/>
      <c r="M29" s="447"/>
      <c r="N29" s="446" t="s">
        <v>13</v>
      </c>
      <c r="O29" s="447"/>
      <c r="P29" s="446"/>
      <c r="Q29" s="447"/>
      <c r="R29" s="449" t="s">
        <v>66</v>
      </c>
      <c r="S29" s="447"/>
      <c r="T29" s="447"/>
      <c r="U29" s="447"/>
      <c r="V29" s="447"/>
      <c r="W29" s="447"/>
      <c r="X29" s="447"/>
      <c r="Y29" s="447"/>
      <c r="Z29" s="41">
        <v>40000000</v>
      </c>
      <c r="AA29" s="3"/>
    </row>
    <row r="30" spans="2:27" ht="49.5" customHeight="1" x14ac:dyDescent="0.25">
      <c r="B30" s="443" t="s">
        <v>10</v>
      </c>
      <c r="C30" s="444"/>
      <c r="D30" s="443" t="s">
        <v>11</v>
      </c>
      <c r="E30" s="444"/>
      <c r="F30" s="443" t="s">
        <v>11</v>
      </c>
      <c r="G30" s="444"/>
      <c r="H30" s="443" t="s">
        <v>11</v>
      </c>
      <c r="I30" s="444"/>
      <c r="J30" s="25" t="s">
        <v>26</v>
      </c>
      <c r="K30" s="443"/>
      <c r="L30" s="444"/>
      <c r="M30" s="444"/>
      <c r="N30" s="443"/>
      <c r="O30" s="444"/>
      <c r="P30" s="443"/>
      <c r="Q30" s="444"/>
      <c r="R30" s="445" t="s">
        <v>27</v>
      </c>
      <c r="S30" s="444"/>
      <c r="T30" s="444"/>
      <c r="U30" s="444"/>
      <c r="V30" s="444"/>
      <c r="W30" s="444"/>
      <c r="X30" s="444"/>
      <c r="Y30" s="444"/>
      <c r="Z30" s="7">
        <f>Z31+Z32+Z33+Z34+Z35+Z36</f>
        <v>245000000</v>
      </c>
      <c r="AA30" s="3"/>
    </row>
    <row r="31" spans="2:27" ht="23.25" customHeight="1" x14ac:dyDescent="0.25">
      <c r="B31" s="446" t="s">
        <v>10</v>
      </c>
      <c r="C31" s="447"/>
      <c r="D31" s="446" t="s">
        <v>11</v>
      </c>
      <c r="E31" s="447"/>
      <c r="F31" s="446" t="s">
        <v>11</v>
      </c>
      <c r="G31" s="447"/>
      <c r="H31" s="446" t="s">
        <v>11</v>
      </c>
      <c r="I31" s="447"/>
      <c r="J31" s="48" t="s">
        <v>26</v>
      </c>
      <c r="K31" s="448" t="s">
        <v>22</v>
      </c>
      <c r="L31" s="442"/>
      <c r="M31" s="442"/>
      <c r="N31" s="448" t="s">
        <v>34</v>
      </c>
      <c r="O31" s="442"/>
      <c r="P31" s="448"/>
      <c r="Q31" s="442"/>
      <c r="R31" s="441" t="s">
        <v>96</v>
      </c>
      <c r="S31" s="442"/>
      <c r="T31" s="442"/>
      <c r="U31" s="442"/>
      <c r="V31" s="442"/>
      <c r="W31" s="442"/>
      <c r="X31" s="442"/>
      <c r="Y31" s="442"/>
      <c r="Z31" s="49">
        <v>5000000</v>
      </c>
      <c r="AA31" s="3"/>
    </row>
    <row r="32" spans="2:27" ht="23.25" customHeight="1" x14ac:dyDescent="0.25">
      <c r="B32" s="446" t="s">
        <v>10</v>
      </c>
      <c r="C32" s="447"/>
      <c r="D32" s="446" t="s">
        <v>11</v>
      </c>
      <c r="E32" s="447"/>
      <c r="F32" s="446" t="s">
        <v>11</v>
      </c>
      <c r="G32" s="447"/>
      <c r="H32" s="446" t="s">
        <v>11</v>
      </c>
      <c r="I32" s="447"/>
      <c r="J32" s="48" t="s">
        <v>26</v>
      </c>
      <c r="K32" s="448" t="s">
        <v>22</v>
      </c>
      <c r="L32" s="442"/>
      <c r="M32" s="442"/>
      <c r="N32" s="448" t="s">
        <v>36</v>
      </c>
      <c r="O32" s="442"/>
      <c r="P32" s="448"/>
      <c r="Q32" s="442"/>
      <c r="R32" s="441" t="s">
        <v>97</v>
      </c>
      <c r="S32" s="442"/>
      <c r="T32" s="442"/>
      <c r="U32" s="442"/>
      <c r="V32" s="442"/>
      <c r="W32" s="442"/>
      <c r="X32" s="442"/>
      <c r="Y32" s="442"/>
      <c r="Z32" s="49">
        <v>1000000</v>
      </c>
      <c r="AA32" s="3"/>
    </row>
    <row r="33" spans="2:27" ht="23.25" customHeight="1" x14ac:dyDescent="0.25">
      <c r="B33" s="446" t="s">
        <v>10</v>
      </c>
      <c r="C33" s="447"/>
      <c r="D33" s="446" t="s">
        <v>11</v>
      </c>
      <c r="E33" s="447"/>
      <c r="F33" s="446" t="s">
        <v>11</v>
      </c>
      <c r="G33" s="447"/>
      <c r="H33" s="446" t="s">
        <v>11</v>
      </c>
      <c r="I33" s="447"/>
      <c r="J33" s="48" t="s">
        <v>26</v>
      </c>
      <c r="K33" s="448" t="s">
        <v>16</v>
      </c>
      <c r="L33" s="442"/>
      <c r="M33" s="442"/>
      <c r="N33" s="448"/>
      <c r="O33" s="442"/>
      <c r="P33" s="448"/>
      <c r="Q33" s="442"/>
      <c r="R33" s="441" t="s">
        <v>67</v>
      </c>
      <c r="S33" s="442"/>
      <c r="T33" s="442"/>
      <c r="U33" s="442"/>
      <c r="V33" s="442"/>
      <c r="W33" s="442"/>
      <c r="X33" s="442"/>
      <c r="Y33" s="442"/>
      <c r="Z33" s="49">
        <v>105000000</v>
      </c>
      <c r="AA33" s="3"/>
    </row>
    <row r="34" spans="2:27" ht="23.25" customHeight="1" x14ac:dyDescent="0.25">
      <c r="B34" s="446" t="s">
        <v>10</v>
      </c>
      <c r="C34" s="447"/>
      <c r="D34" s="446" t="s">
        <v>11</v>
      </c>
      <c r="E34" s="447"/>
      <c r="F34" s="446" t="s">
        <v>11</v>
      </c>
      <c r="G34" s="447"/>
      <c r="H34" s="446" t="s">
        <v>11</v>
      </c>
      <c r="I34" s="447"/>
      <c r="J34" s="48" t="s">
        <v>26</v>
      </c>
      <c r="K34" s="448" t="s">
        <v>25</v>
      </c>
      <c r="L34" s="442"/>
      <c r="M34" s="442"/>
      <c r="N34" s="448"/>
      <c r="O34" s="442"/>
      <c r="P34" s="448"/>
      <c r="Q34" s="442"/>
      <c r="R34" s="441" t="s">
        <v>68</v>
      </c>
      <c r="S34" s="442"/>
      <c r="T34" s="442"/>
      <c r="U34" s="442"/>
      <c r="V34" s="442"/>
      <c r="W34" s="442"/>
      <c r="X34" s="442"/>
      <c r="Y34" s="442"/>
      <c r="Z34" s="49">
        <v>1000000</v>
      </c>
      <c r="AA34" s="3"/>
    </row>
    <row r="35" spans="2:27" ht="23.25" customHeight="1" x14ac:dyDescent="0.25">
      <c r="B35" s="446" t="s">
        <v>10</v>
      </c>
      <c r="C35" s="447"/>
      <c r="D35" s="446" t="s">
        <v>11</v>
      </c>
      <c r="E35" s="447"/>
      <c r="F35" s="446" t="s">
        <v>11</v>
      </c>
      <c r="G35" s="447"/>
      <c r="H35" s="446" t="s">
        <v>11</v>
      </c>
      <c r="I35" s="447"/>
      <c r="J35" s="48" t="s">
        <v>26</v>
      </c>
      <c r="K35" s="448" t="s">
        <v>30</v>
      </c>
      <c r="L35" s="442"/>
      <c r="M35" s="442"/>
      <c r="N35" s="448"/>
      <c r="O35" s="442"/>
      <c r="P35" s="448"/>
      <c r="Q35" s="442"/>
      <c r="R35" s="441" t="s">
        <v>69</v>
      </c>
      <c r="S35" s="442"/>
      <c r="T35" s="442"/>
      <c r="U35" s="442"/>
      <c r="V35" s="442"/>
      <c r="W35" s="442"/>
      <c r="X35" s="442"/>
      <c r="Y35" s="442"/>
      <c r="Z35" s="49">
        <v>33000000</v>
      </c>
      <c r="AA35" s="3"/>
    </row>
    <row r="36" spans="2:27" ht="23.25" customHeight="1" x14ac:dyDescent="0.25">
      <c r="B36" s="446" t="s">
        <v>10</v>
      </c>
      <c r="C36" s="447"/>
      <c r="D36" s="446" t="s">
        <v>11</v>
      </c>
      <c r="E36" s="447"/>
      <c r="F36" s="446" t="s">
        <v>11</v>
      </c>
      <c r="G36" s="447"/>
      <c r="H36" s="446" t="s">
        <v>11</v>
      </c>
      <c r="I36" s="447"/>
      <c r="J36" s="48" t="s">
        <v>26</v>
      </c>
      <c r="K36" s="448" t="s">
        <v>32</v>
      </c>
      <c r="L36" s="442"/>
      <c r="M36" s="442"/>
      <c r="N36" s="448"/>
      <c r="O36" s="442"/>
      <c r="P36" s="448"/>
      <c r="Q36" s="442"/>
      <c r="R36" s="441" t="s">
        <v>70</v>
      </c>
      <c r="S36" s="442"/>
      <c r="T36" s="442"/>
      <c r="U36" s="442"/>
      <c r="V36" s="442"/>
      <c r="W36" s="442"/>
      <c r="X36" s="442"/>
      <c r="Y36" s="442"/>
      <c r="Z36" s="49">
        <v>100000000</v>
      </c>
      <c r="AA36" s="3"/>
    </row>
    <row r="37" spans="2:27" ht="23.25" customHeight="1" x14ac:dyDescent="0.25">
      <c r="B37" s="443" t="s">
        <v>10</v>
      </c>
      <c r="C37" s="444"/>
      <c r="D37" s="443" t="s">
        <v>11</v>
      </c>
      <c r="E37" s="444"/>
      <c r="F37" s="443" t="s">
        <v>11</v>
      </c>
      <c r="G37" s="444"/>
      <c r="H37" s="443" t="s">
        <v>11</v>
      </c>
      <c r="I37" s="444"/>
      <c r="J37" s="25" t="s">
        <v>28</v>
      </c>
      <c r="K37" s="443"/>
      <c r="L37" s="444"/>
      <c r="M37" s="444"/>
      <c r="N37" s="443"/>
      <c r="O37" s="444"/>
      <c r="P37" s="443"/>
      <c r="Q37" s="444"/>
      <c r="R37" s="445" t="s">
        <v>29</v>
      </c>
      <c r="S37" s="444"/>
      <c r="T37" s="444"/>
      <c r="U37" s="444"/>
      <c r="V37" s="444"/>
      <c r="W37" s="444"/>
      <c r="X37" s="444"/>
      <c r="Y37" s="444"/>
      <c r="Z37" s="7">
        <f>+Z38+Z39</f>
        <v>3185296528</v>
      </c>
      <c r="AA37" s="3"/>
    </row>
    <row r="38" spans="2:27" ht="23.25" customHeight="1" x14ac:dyDescent="0.25">
      <c r="B38" s="446" t="s">
        <v>10</v>
      </c>
      <c r="C38" s="447"/>
      <c r="D38" s="446" t="s">
        <v>11</v>
      </c>
      <c r="E38" s="447"/>
      <c r="F38" s="446" t="s">
        <v>11</v>
      </c>
      <c r="G38" s="447"/>
      <c r="H38" s="446" t="s">
        <v>11</v>
      </c>
      <c r="I38" s="447"/>
      <c r="J38" s="48" t="s">
        <v>28</v>
      </c>
      <c r="K38" s="448" t="s">
        <v>41</v>
      </c>
      <c r="L38" s="442"/>
      <c r="M38" s="442"/>
      <c r="N38" s="448"/>
      <c r="O38" s="442"/>
      <c r="P38" s="448"/>
      <c r="Q38" s="442"/>
      <c r="R38" s="441" t="s">
        <v>72</v>
      </c>
      <c r="S38" s="442"/>
      <c r="T38" s="442"/>
      <c r="U38" s="442"/>
      <c r="V38" s="442"/>
      <c r="W38" s="442"/>
      <c r="X38" s="442"/>
      <c r="Y38" s="442"/>
      <c r="Z38" s="49">
        <v>123600000</v>
      </c>
      <c r="AA38" s="3"/>
    </row>
    <row r="39" spans="2:27" ht="23.25" customHeight="1" x14ac:dyDescent="0.25">
      <c r="B39" s="446" t="s">
        <v>10</v>
      </c>
      <c r="C39" s="447"/>
      <c r="D39" s="446" t="s">
        <v>11</v>
      </c>
      <c r="E39" s="447"/>
      <c r="F39" s="446" t="s">
        <v>11</v>
      </c>
      <c r="G39" s="447"/>
      <c r="H39" s="446" t="s">
        <v>11</v>
      </c>
      <c r="I39" s="447"/>
      <c r="J39" s="48" t="s">
        <v>28</v>
      </c>
      <c r="K39" s="448" t="s">
        <v>20</v>
      </c>
      <c r="L39" s="442"/>
      <c r="M39" s="442"/>
      <c r="N39" s="448"/>
      <c r="O39" s="442"/>
      <c r="P39" s="448"/>
      <c r="Q39" s="442"/>
      <c r="R39" s="441" t="s">
        <v>73</v>
      </c>
      <c r="S39" s="442"/>
      <c r="T39" s="442"/>
      <c r="U39" s="442"/>
      <c r="V39" s="442"/>
      <c r="W39" s="442"/>
      <c r="X39" s="442"/>
      <c r="Y39" s="442"/>
      <c r="Z39" s="49">
        <f>+Z40</f>
        <v>3061696528</v>
      </c>
      <c r="AA39" s="3"/>
    </row>
    <row r="40" spans="2:27" ht="23.25" customHeight="1" x14ac:dyDescent="0.25">
      <c r="B40" s="446" t="s">
        <v>10</v>
      </c>
      <c r="C40" s="447"/>
      <c r="D40" s="446" t="s">
        <v>11</v>
      </c>
      <c r="E40" s="447"/>
      <c r="F40" s="446" t="s">
        <v>11</v>
      </c>
      <c r="G40" s="447"/>
      <c r="H40" s="446" t="s">
        <v>11</v>
      </c>
      <c r="I40" s="447"/>
      <c r="J40" s="40" t="s">
        <v>28</v>
      </c>
      <c r="K40" s="446" t="s">
        <v>20</v>
      </c>
      <c r="L40" s="447"/>
      <c r="M40" s="447"/>
      <c r="N40" s="446" t="s">
        <v>11</v>
      </c>
      <c r="O40" s="447"/>
      <c r="P40" s="446"/>
      <c r="Q40" s="447"/>
      <c r="R40" s="449" t="s">
        <v>98</v>
      </c>
      <c r="S40" s="447"/>
      <c r="T40" s="447"/>
      <c r="U40" s="447"/>
      <c r="V40" s="447"/>
      <c r="W40" s="447"/>
      <c r="X40" s="447"/>
      <c r="Y40" s="447"/>
      <c r="Z40" s="41">
        <f>+Z41+Z42</f>
        <v>3061696528</v>
      </c>
      <c r="AA40" s="3"/>
    </row>
    <row r="41" spans="2:27" ht="33" customHeight="1" x14ac:dyDescent="0.25">
      <c r="B41" s="446" t="s">
        <v>10</v>
      </c>
      <c r="C41" s="447"/>
      <c r="D41" s="446" t="s">
        <v>11</v>
      </c>
      <c r="E41" s="447"/>
      <c r="F41" s="446" t="s">
        <v>11</v>
      </c>
      <c r="G41" s="447"/>
      <c r="H41" s="446" t="s">
        <v>11</v>
      </c>
      <c r="I41" s="447"/>
      <c r="J41" s="40" t="s">
        <v>28</v>
      </c>
      <c r="K41" s="446" t="s">
        <v>20</v>
      </c>
      <c r="L41" s="447"/>
      <c r="M41" s="447"/>
      <c r="N41" s="446" t="s">
        <v>11</v>
      </c>
      <c r="O41" s="447"/>
      <c r="P41" s="446">
        <v>1</v>
      </c>
      <c r="Q41" s="447"/>
      <c r="R41" s="449" t="s">
        <v>99</v>
      </c>
      <c r="S41" s="447"/>
      <c r="T41" s="447"/>
      <c r="U41" s="447"/>
      <c r="V41" s="447"/>
      <c r="W41" s="447"/>
      <c r="X41" s="447"/>
      <c r="Y41" s="447"/>
      <c r="Z41" s="41">
        <v>51000000</v>
      </c>
      <c r="AA41" s="3"/>
    </row>
    <row r="42" spans="2:27" ht="45" customHeight="1" x14ac:dyDescent="0.25">
      <c r="B42" s="446" t="s">
        <v>10</v>
      </c>
      <c r="C42" s="447"/>
      <c r="D42" s="446" t="s">
        <v>11</v>
      </c>
      <c r="E42" s="447"/>
      <c r="F42" s="446" t="s">
        <v>11</v>
      </c>
      <c r="G42" s="447"/>
      <c r="H42" s="446" t="s">
        <v>11</v>
      </c>
      <c r="I42" s="447"/>
      <c r="J42" s="40" t="s">
        <v>28</v>
      </c>
      <c r="K42" s="446" t="s">
        <v>20</v>
      </c>
      <c r="L42" s="447"/>
      <c r="M42" s="447"/>
      <c r="N42" s="446" t="s">
        <v>11</v>
      </c>
      <c r="O42" s="447"/>
      <c r="P42" s="446">
        <v>2</v>
      </c>
      <c r="Q42" s="447"/>
      <c r="R42" s="449" t="s">
        <v>156</v>
      </c>
      <c r="S42" s="447"/>
      <c r="T42" s="447"/>
      <c r="U42" s="447"/>
      <c r="V42" s="447"/>
      <c r="W42" s="447"/>
      <c r="X42" s="447"/>
      <c r="Y42" s="447"/>
      <c r="Z42" s="41">
        <v>3010696528</v>
      </c>
      <c r="AA42" s="3"/>
    </row>
    <row r="43" spans="2:27" ht="23.25" customHeight="1" x14ac:dyDescent="0.25">
      <c r="B43" s="443" t="s">
        <v>10</v>
      </c>
      <c r="C43" s="444"/>
      <c r="D43" s="443" t="s">
        <v>11</v>
      </c>
      <c r="E43" s="444"/>
      <c r="F43" s="443" t="s">
        <v>11</v>
      </c>
      <c r="G43" s="444"/>
      <c r="H43" s="443" t="s">
        <v>11</v>
      </c>
      <c r="I43" s="444"/>
      <c r="J43" s="25" t="s">
        <v>30</v>
      </c>
      <c r="K43" s="443"/>
      <c r="L43" s="444"/>
      <c r="M43" s="444"/>
      <c r="N43" s="443"/>
      <c r="O43" s="444"/>
      <c r="P43" s="443"/>
      <c r="Q43" s="444"/>
      <c r="R43" s="445" t="s">
        <v>31</v>
      </c>
      <c r="S43" s="444"/>
      <c r="T43" s="444"/>
      <c r="U43" s="444"/>
      <c r="V43" s="444"/>
      <c r="W43" s="444"/>
      <c r="X43" s="444"/>
      <c r="Y43" s="444"/>
      <c r="Z43" s="7">
        <f>Z44+Z48+Z49+Z52+Z55</f>
        <v>799800000</v>
      </c>
      <c r="AA43" s="3"/>
    </row>
    <row r="44" spans="2:27" ht="23.25" customHeight="1" x14ac:dyDescent="0.25">
      <c r="B44" s="446" t="s">
        <v>10</v>
      </c>
      <c r="C44" s="447"/>
      <c r="D44" s="446" t="s">
        <v>11</v>
      </c>
      <c r="E44" s="447"/>
      <c r="F44" s="446" t="s">
        <v>11</v>
      </c>
      <c r="G44" s="447"/>
      <c r="H44" s="446" t="s">
        <v>11</v>
      </c>
      <c r="I44" s="447"/>
      <c r="J44" s="48" t="s">
        <v>30</v>
      </c>
      <c r="K44" s="448" t="s">
        <v>22</v>
      </c>
      <c r="L44" s="442"/>
      <c r="M44" s="442"/>
      <c r="N44" s="448"/>
      <c r="O44" s="442"/>
      <c r="P44" s="448"/>
      <c r="Q44" s="442"/>
      <c r="R44" s="441" t="s">
        <v>105</v>
      </c>
      <c r="S44" s="442"/>
      <c r="T44" s="442"/>
      <c r="U44" s="442"/>
      <c r="V44" s="442"/>
      <c r="W44" s="442"/>
      <c r="X44" s="442"/>
      <c r="Y44" s="442"/>
      <c r="Z44" s="49">
        <f>Z45+Z46+Z47</f>
        <v>80500000</v>
      </c>
      <c r="AA44" s="3"/>
    </row>
    <row r="45" spans="2:27" ht="23.25" customHeight="1" x14ac:dyDescent="0.25">
      <c r="B45" s="446" t="s">
        <v>10</v>
      </c>
      <c r="C45" s="447"/>
      <c r="D45" s="446" t="s">
        <v>11</v>
      </c>
      <c r="E45" s="447"/>
      <c r="F45" s="446" t="s">
        <v>11</v>
      </c>
      <c r="G45" s="447"/>
      <c r="H45" s="446" t="s">
        <v>11</v>
      </c>
      <c r="I45" s="447"/>
      <c r="J45" s="40" t="s">
        <v>30</v>
      </c>
      <c r="K45" s="446" t="s">
        <v>22</v>
      </c>
      <c r="L45" s="447"/>
      <c r="M45" s="447"/>
      <c r="N45" s="446" t="s">
        <v>13</v>
      </c>
      <c r="O45" s="447"/>
      <c r="P45" s="446">
        <v>9</v>
      </c>
      <c r="Q45" s="447"/>
      <c r="R45" s="449" t="s">
        <v>104</v>
      </c>
      <c r="S45" s="447"/>
      <c r="T45" s="447"/>
      <c r="U45" s="447"/>
      <c r="V45" s="447"/>
      <c r="W45" s="447"/>
      <c r="X45" s="447"/>
      <c r="Y45" s="447"/>
      <c r="Z45" s="41">
        <v>40000000</v>
      </c>
      <c r="AA45" s="3"/>
    </row>
    <row r="46" spans="2:27" ht="23.25" customHeight="1" x14ac:dyDescent="0.25">
      <c r="B46" s="446" t="s">
        <v>10</v>
      </c>
      <c r="C46" s="447"/>
      <c r="D46" s="446" t="s">
        <v>11</v>
      </c>
      <c r="E46" s="447"/>
      <c r="F46" s="446" t="s">
        <v>11</v>
      </c>
      <c r="G46" s="447"/>
      <c r="H46" s="446" t="s">
        <v>11</v>
      </c>
      <c r="I46" s="447"/>
      <c r="J46" s="40" t="s">
        <v>30</v>
      </c>
      <c r="K46" s="446" t="s">
        <v>22</v>
      </c>
      <c r="L46" s="447"/>
      <c r="M46" s="447"/>
      <c r="N46" s="446" t="s">
        <v>13</v>
      </c>
      <c r="O46" s="447"/>
      <c r="P46" s="446">
        <v>9</v>
      </c>
      <c r="Q46" s="447"/>
      <c r="R46" s="449" t="s">
        <v>104</v>
      </c>
      <c r="S46" s="447"/>
      <c r="T46" s="447"/>
      <c r="U46" s="447"/>
      <c r="V46" s="447"/>
      <c r="W46" s="447"/>
      <c r="X46" s="447"/>
      <c r="Y46" s="447"/>
      <c r="Z46" s="41">
        <v>40500000</v>
      </c>
      <c r="AA46" s="3"/>
    </row>
    <row r="47" spans="2:27" ht="23.25" customHeight="1" x14ac:dyDescent="0.25">
      <c r="B47" s="450" t="s">
        <v>10</v>
      </c>
      <c r="C47" s="451"/>
      <c r="D47" s="450" t="s">
        <v>11</v>
      </c>
      <c r="E47" s="451"/>
      <c r="F47" s="450" t="s">
        <v>11</v>
      </c>
      <c r="G47" s="451"/>
      <c r="H47" s="450" t="s">
        <v>11</v>
      </c>
      <c r="I47" s="451"/>
      <c r="J47" s="31" t="s">
        <v>30</v>
      </c>
      <c r="K47" s="450" t="s">
        <v>22</v>
      </c>
      <c r="L47" s="451"/>
      <c r="M47" s="451"/>
      <c r="N47" s="450" t="s">
        <v>13</v>
      </c>
      <c r="O47" s="451"/>
      <c r="P47" s="54">
        <v>9</v>
      </c>
      <c r="Q47" s="55"/>
      <c r="R47" s="454" t="s">
        <v>104</v>
      </c>
      <c r="S47" s="451"/>
      <c r="T47" s="451"/>
      <c r="U47" s="451"/>
      <c r="V47" s="451"/>
      <c r="W47" s="451"/>
      <c r="X47" s="451"/>
      <c r="Y47" s="451"/>
      <c r="Z47" s="3">
        <v>0</v>
      </c>
      <c r="AA47" s="3"/>
    </row>
    <row r="48" spans="2:27" ht="23.25" customHeight="1" x14ac:dyDescent="0.25">
      <c r="B48" s="443" t="s">
        <v>10</v>
      </c>
      <c r="C48" s="444"/>
      <c r="D48" s="443" t="s">
        <v>11</v>
      </c>
      <c r="E48" s="444"/>
      <c r="F48" s="443" t="s">
        <v>11</v>
      </c>
      <c r="G48" s="444"/>
      <c r="H48" s="443" t="s">
        <v>11</v>
      </c>
      <c r="I48" s="444"/>
      <c r="J48" s="48" t="s">
        <v>30</v>
      </c>
      <c r="K48" s="448" t="s">
        <v>16</v>
      </c>
      <c r="L48" s="442"/>
      <c r="M48" s="442"/>
      <c r="N48" s="448"/>
      <c r="O48" s="442"/>
      <c r="P48" s="448"/>
      <c r="Q48" s="442"/>
      <c r="R48" s="441" t="s">
        <v>55</v>
      </c>
      <c r="S48" s="442"/>
      <c r="T48" s="442"/>
      <c r="U48" s="442"/>
      <c r="V48" s="442"/>
      <c r="W48" s="442"/>
      <c r="X48" s="442"/>
      <c r="Y48" s="442"/>
      <c r="Z48" s="49">
        <v>72000000</v>
      </c>
      <c r="AA48" s="3"/>
    </row>
    <row r="49" spans="2:27" ht="23.25" customHeight="1" x14ac:dyDescent="0.25">
      <c r="B49" s="443" t="s">
        <v>10</v>
      </c>
      <c r="C49" s="444"/>
      <c r="D49" s="443" t="s">
        <v>11</v>
      </c>
      <c r="E49" s="444"/>
      <c r="F49" s="443" t="s">
        <v>11</v>
      </c>
      <c r="G49" s="444"/>
      <c r="H49" s="443" t="s">
        <v>11</v>
      </c>
      <c r="I49" s="444"/>
      <c r="J49" s="48" t="s">
        <v>30</v>
      </c>
      <c r="K49" s="448" t="s">
        <v>25</v>
      </c>
      <c r="L49" s="442"/>
      <c r="M49" s="442"/>
      <c r="N49" s="448"/>
      <c r="O49" s="442"/>
      <c r="P49" s="448"/>
      <c r="Q49" s="442"/>
      <c r="R49" s="441" t="s">
        <v>58</v>
      </c>
      <c r="S49" s="442"/>
      <c r="T49" s="442"/>
      <c r="U49" s="442"/>
      <c r="V49" s="442"/>
      <c r="W49" s="442"/>
      <c r="X49" s="442"/>
      <c r="Y49" s="442"/>
      <c r="Z49" s="49">
        <f>+Z50+Z51</f>
        <v>583000000</v>
      </c>
      <c r="AA49" s="3"/>
    </row>
    <row r="50" spans="2:27" ht="23.25" customHeight="1" x14ac:dyDescent="0.25">
      <c r="B50" s="446" t="s">
        <v>10</v>
      </c>
      <c r="C50" s="447"/>
      <c r="D50" s="446" t="s">
        <v>11</v>
      </c>
      <c r="E50" s="447"/>
      <c r="F50" s="446" t="s">
        <v>11</v>
      </c>
      <c r="G50" s="447"/>
      <c r="H50" s="446" t="s">
        <v>11</v>
      </c>
      <c r="I50" s="447"/>
      <c r="J50" s="40" t="s">
        <v>30</v>
      </c>
      <c r="K50" s="446" t="s">
        <v>25</v>
      </c>
      <c r="L50" s="447"/>
      <c r="M50" s="447"/>
      <c r="N50" s="446" t="s">
        <v>11</v>
      </c>
      <c r="O50" s="447"/>
      <c r="P50" s="446"/>
      <c r="Q50" s="447"/>
      <c r="R50" s="449" t="s">
        <v>57</v>
      </c>
      <c r="S50" s="447"/>
      <c r="T50" s="447"/>
      <c r="U50" s="447"/>
      <c r="V50" s="447"/>
      <c r="W50" s="447"/>
      <c r="X50" s="447"/>
      <c r="Y50" s="447"/>
      <c r="Z50" s="41">
        <v>207000000</v>
      </c>
      <c r="AA50" s="3"/>
    </row>
    <row r="51" spans="2:27" ht="23.25" customHeight="1" x14ac:dyDescent="0.25">
      <c r="B51" s="446" t="s">
        <v>10</v>
      </c>
      <c r="C51" s="447"/>
      <c r="D51" s="446" t="s">
        <v>11</v>
      </c>
      <c r="E51" s="447"/>
      <c r="F51" s="446" t="s">
        <v>11</v>
      </c>
      <c r="G51" s="447"/>
      <c r="H51" s="446" t="s">
        <v>11</v>
      </c>
      <c r="I51" s="447"/>
      <c r="J51" s="40" t="s">
        <v>30</v>
      </c>
      <c r="K51" s="446" t="s">
        <v>25</v>
      </c>
      <c r="L51" s="447"/>
      <c r="M51" s="447"/>
      <c r="N51" s="446" t="s">
        <v>34</v>
      </c>
      <c r="O51" s="447"/>
      <c r="P51" s="446"/>
      <c r="Q51" s="447"/>
      <c r="R51" s="449" t="s">
        <v>56</v>
      </c>
      <c r="S51" s="447"/>
      <c r="T51" s="447"/>
      <c r="U51" s="447"/>
      <c r="V51" s="447"/>
      <c r="W51" s="447"/>
      <c r="X51" s="447"/>
      <c r="Y51" s="447"/>
      <c r="Z51" s="41">
        <v>376000000</v>
      </c>
      <c r="AA51" s="3"/>
    </row>
    <row r="52" spans="2:27" ht="45" customHeight="1" x14ac:dyDescent="0.25">
      <c r="B52" s="443" t="s">
        <v>10</v>
      </c>
      <c r="C52" s="444"/>
      <c r="D52" s="443" t="s">
        <v>11</v>
      </c>
      <c r="E52" s="444"/>
      <c r="F52" s="443" t="s">
        <v>11</v>
      </c>
      <c r="G52" s="444"/>
      <c r="H52" s="443" t="s">
        <v>11</v>
      </c>
      <c r="I52" s="444"/>
      <c r="J52" s="48" t="s">
        <v>30</v>
      </c>
      <c r="K52" s="448" t="s">
        <v>28</v>
      </c>
      <c r="L52" s="442"/>
      <c r="M52" s="442"/>
      <c r="N52" s="448"/>
      <c r="O52" s="442"/>
      <c r="P52" s="448"/>
      <c r="Q52" s="442"/>
      <c r="R52" s="441" t="s">
        <v>61</v>
      </c>
      <c r="S52" s="442"/>
      <c r="T52" s="442"/>
      <c r="U52" s="442"/>
      <c r="V52" s="442"/>
      <c r="W52" s="442"/>
      <c r="X52" s="442"/>
      <c r="Y52" s="442"/>
      <c r="Z52" s="49">
        <f>Z53+Z54</f>
        <v>52300000</v>
      </c>
      <c r="AA52" s="3"/>
    </row>
    <row r="53" spans="2:27" ht="23.25" customHeight="1" x14ac:dyDescent="0.25">
      <c r="B53" s="446" t="s">
        <v>10</v>
      </c>
      <c r="C53" s="447"/>
      <c r="D53" s="446" t="s">
        <v>11</v>
      </c>
      <c r="E53" s="447"/>
      <c r="F53" s="446" t="s">
        <v>11</v>
      </c>
      <c r="G53" s="447"/>
      <c r="H53" s="446" t="s">
        <v>11</v>
      </c>
      <c r="I53" s="447"/>
      <c r="J53" s="40" t="s">
        <v>30</v>
      </c>
      <c r="K53" s="446" t="s">
        <v>28</v>
      </c>
      <c r="L53" s="447"/>
      <c r="M53" s="447"/>
      <c r="N53" s="446" t="s">
        <v>13</v>
      </c>
      <c r="O53" s="447"/>
      <c r="P53" s="446">
        <v>4</v>
      </c>
      <c r="Q53" s="447"/>
      <c r="R53" s="449" t="s">
        <v>59</v>
      </c>
      <c r="S53" s="447"/>
      <c r="T53" s="447"/>
      <c r="U53" s="447"/>
      <c r="V53" s="447"/>
      <c r="W53" s="447"/>
      <c r="X53" s="447"/>
      <c r="Y53" s="447"/>
      <c r="Z53" s="41">
        <v>43300000</v>
      </c>
      <c r="AA53" s="3"/>
    </row>
    <row r="54" spans="2:27" ht="60" customHeight="1" x14ac:dyDescent="0.25">
      <c r="B54" s="446" t="s">
        <v>10</v>
      </c>
      <c r="C54" s="447"/>
      <c r="D54" s="446" t="s">
        <v>11</v>
      </c>
      <c r="E54" s="447"/>
      <c r="F54" s="446" t="s">
        <v>11</v>
      </c>
      <c r="G54" s="447"/>
      <c r="H54" s="446" t="s">
        <v>11</v>
      </c>
      <c r="I54" s="447"/>
      <c r="J54" s="40" t="s">
        <v>30</v>
      </c>
      <c r="K54" s="446" t="s">
        <v>28</v>
      </c>
      <c r="L54" s="447" t="s">
        <v>11</v>
      </c>
      <c r="M54" s="447" t="s">
        <v>119</v>
      </c>
      <c r="N54" s="446" t="s">
        <v>11</v>
      </c>
      <c r="O54" s="447" t="s">
        <v>119</v>
      </c>
      <c r="P54" s="446" t="s">
        <v>119</v>
      </c>
      <c r="Q54" s="447"/>
      <c r="R54" s="449" t="s">
        <v>113</v>
      </c>
      <c r="S54" s="447"/>
      <c r="T54" s="447"/>
      <c r="U54" s="447"/>
      <c r="V54" s="447"/>
      <c r="W54" s="447"/>
      <c r="X54" s="447"/>
      <c r="Y54" s="447"/>
      <c r="Z54" s="41">
        <v>9000000</v>
      </c>
      <c r="AA54" s="3"/>
    </row>
    <row r="55" spans="2:27" ht="31.9" customHeight="1" x14ac:dyDescent="0.25">
      <c r="B55" s="443" t="s">
        <v>10</v>
      </c>
      <c r="C55" s="444"/>
      <c r="D55" s="443" t="s">
        <v>11</v>
      </c>
      <c r="E55" s="444"/>
      <c r="F55" s="443" t="s">
        <v>11</v>
      </c>
      <c r="G55" s="444"/>
      <c r="H55" s="443" t="s">
        <v>11</v>
      </c>
      <c r="I55" s="444"/>
      <c r="J55" s="48" t="s">
        <v>30</v>
      </c>
      <c r="K55" s="448" t="s">
        <v>32</v>
      </c>
      <c r="L55" s="442"/>
      <c r="M55" s="442"/>
      <c r="N55" s="448"/>
      <c r="O55" s="442"/>
      <c r="P55" s="448"/>
      <c r="Q55" s="442"/>
      <c r="R55" s="441" t="s">
        <v>60</v>
      </c>
      <c r="S55" s="442"/>
      <c r="T55" s="442"/>
      <c r="U55" s="442"/>
      <c r="V55" s="442"/>
      <c r="W55" s="442"/>
      <c r="X55" s="442"/>
      <c r="Y55" s="442"/>
      <c r="Z55" s="49">
        <v>12000000</v>
      </c>
      <c r="AA55" s="3"/>
    </row>
    <row r="56" spans="2:27" ht="23.25" customHeight="1" x14ac:dyDescent="0.25">
      <c r="B56" s="443" t="s">
        <v>10</v>
      </c>
      <c r="C56" s="444"/>
      <c r="D56" s="443" t="s">
        <v>11</v>
      </c>
      <c r="E56" s="444"/>
      <c r="F56" s="443" t="s">
        <v>11</v>
      </c>
      <c r="G56" s="444"/>
      <c r="H56" s="443" t="s">
        <v>11</v>
      </c>
      <c r="I56" s="444"/>
      <c r="J56" s="25" t="s">
        <v>32</v>
      </c>
      <c r="K56" s="443"/>
      <c r="L56" s="444"/>
      <c r="M56" s="444"/>
      <c r="N56" s="443"/>
      <c r="O56" s="444"/>
      <c r="P56" s="443"/>
      <c r="Q56" s="444"/>
      <c r="R56" s="445" t="s">
        <v>33</v>
      </c>
      <c r="S56" s="444"/>
      <c r="T56" s="444"/>
      <c r="U56" s="444"/>
      <c r="V56" s="444"/>
      <c r="W56" s="444"/>
      <c r="X56" s="444"/>
      <c r="Y56" s="444"/>
      <c r="Z56" s="7">
        <v>493000000</v>
      </c>
      <c r="AA56" s="3"/>
    </row>
    <row r="57" spans="2:27" ht="23.25" customHeight="1" x14ac:dyDescent="0.25">
      <c r="B57" s="450" t="s">
        <v>10</v>
      </c>
      <c r="C57" s="451"/>
      <c r="D57" s="450" t="s">
        <v>11</v>
      </c>
      <c r="E57" s="451"/>
      <c r="F57" s="450" t="s">
        <v>11</v>
      </c>
      <c r="G57" s="451"/>
      <c r="H57" s="450" t="s">
        <v>11</v>
      </c>
      <c r="I57" s="451"/>
      <c r="J57" s="31" t="s">
        <v>32</v>
      </c>
      <c r="K57" s="450" t="s">
        <v>20</v>
      </c>
      <c r="L57" s="451"/>
      <c r="M57" s="451"/>
      <c r="N57" s="54"/>
      <c r="O57" s="55"/>
      <c r="P57" s="54"/>
      <c r="Q57" s="55"/>
      <c r="R57" s="454" t="s">
        <v>52</v>
      </c>
      <c r="S57" s="451"/>
      <c r="T57" s="451"/>
      <c r="U57" s="451"/>
      <c r="V57" s="451"/>
      <c r="W57" s="451"/>
      <c r="X57" s="451"/>
      <c r="Y57" s="451"/>
      <c r="Z57" s="3">
        <v>0</v>
      </c>
      <c r="AA57" s="3"/>
    </row>
    <row r="58" spans="2:27" ht="33.75" customHeight="1" x14ac:dyDescent="0.25">
      <c r="B58" s="450" t="s">
        <v>10</v>
      </c>
      <c r="C58" s="451"/>
      <c r="D58" s="450" t="s">
        <v>11</v>
      </c>
      <c r="E58" s="451"/>
      <c r="F58" s="450" t="s">
        <v>11</v>
      </c>
      <c r="G58" s="451"/>
      <c r="H58" s="450" t="s">
        <v>11</v>
      </c>
      <c r="I58" s="451"/>
      <c r="J58" s="31" t="s">
        <v>32</v>
      </c>
      <c r="K58" s="450" t="s">
        <v>16</v>
      </c>
      <c r="L58" s="451"/>
      <c r="M58" s="451"/>
      <c r="N58" s="54"/>
      <c r="O58" s="55"/>
      <c r="P58" s="54"/>
      <c r="Q58" s="55"/>
      <c r="R58" s="454" t="s">
        <v>53</v>
      </c>
      <c r="S58" s="451"/>
      <c r="T58" s="451"/>
      <c r="U58" s="451"/>
      <c r="V58" s="451"/>
      <c r="W58" s="451"/>
      <c r="X58" s="451"/>
      <c r="Y58" s="451"/>
      <c r="Z58" s="3">
        <v>0</v>
      </c>
      <c r="AA58" s="3"/>
    </row>
    <row r="59" spans="2:27" ht="23.25" customHeight="1" x14ac:dyDescent="0.25">
      <c r="B59" s="450" t="s">
        <v>10</v>
      </c>
      <c r="C59" s="451"/>
      <c r="D59" s="450" t="s">
        <v>11</v>
      </c>
      <c r="E59" s="451"/>
      <c r="F59" s="450" t="s">
        <v>11</v>
      </c>
      <c r="G59" s="451"/>
      <c r="H59" s="450" t="s">
        <v>11</v>
      </c>
      <c r="I59" s="451"/>
      <c r="J59" s="31" t="s">
        <v>32</v>
      </c>
      <c r="K59" s="450" t="s">
        <v>26</v>
      </c>
      <c r="L59" s="451"/>
      <c r="M59" s="451"/>
      <c r="N59" s="54"/>
      <c r="O59" s="55"/>
      <c r="P59" s="54"/>
      <c r="Q59" s="55"/>
      <c r="R59" s="454" t="s">
        <v>54</v>
      </c>
      <c r="S59" s="451"/>
      <c r="T59" s="451"/>
      <c r="U59" s="451"/>
      <c r="V59" s="451"/>
      <c r="W59" s="451"/>
      <c r="X59" s="451"/>
      <c r="Y59" s="451"/>
      <c r="Z59" s="3">
        <v>0</v>
      </c>
      <c r="AA59" s="3"/>
    </row>
    <row r="60" spans="2:27" ht="23.25" customHeight="1" x14ac:dyDescent="0.25">
      <c r="B60" s="443" t="s">
        <v>10</v>
      </c>
      <c r="C60" s="444"/>
      <c r="D60" s="443" t="s">
        <v>11</v>
      </c>
      <c r="E60" s="444"/>
      <c r="F60" s="443" t="s">
        <v>11</v>
      </c>
      <c r="G60" s="444"/>
      <c r="H60" s="443" t="s">
        <v>11</v>
      </c>
      <c r="I60" s="444"/>
      <c r="J60" s="35" t="s">
        <v>107</v>
      </c>
      <c r="K60" s="52"/>
      <c r="L60" s="53"/>
      <c r="M60" s="53"/>
      <c r="N60" s="52"/>
      <c r="O60" s="53"/>
      <c r="P60" s="52"/>
      <c r="Q60" s="53"/>
      <c r="R60" s="455" t="s">
        <v>106</v>
      </c>
      <c r="S60" s="456"/>
      <c r="T60" s="456"/>
      <c r="U60" s="456"/>
      <c r="V60" s="456"/>
      <c r="W60" s="456"/>
      <c r="X60" s="456"/>
      <c r="Y60" s="456"/>
      <c r="Z60" s="7">
        <v>125000000</v>
      </c>
      <c r="AA60" s="3"/>
    </row>
    <row r="61" spans="2:27" ht="23.25" customHeight="1" x14ac:dyDescent="0.25">
      <c r="B61" s="450" t="s">
        <v>10</v>
      </c>
      <c r="C61" s="451"/>
      <c r="D61" s="450" t="s">
        <v>34</v>
      </c>
      <c r="E61" s="451"/>
      <c r="F61" s="450"/>
      <c r="G61" s="451"/>
      <c r="H61" s="450"/>
      <c r="I61" s="451"/>
      <c r="J61" s="31"/>
      <c r="K61" s="450"/>
      <c r="L61" s="451"/>
      <c r="M61" s="451"/>
      <c r="N61" s="450"/>
      <c r="O61" s="451"/>
      <c r="P61" s="450"/>
      <c r="Q61" s="451"/>
      <c r="R61" s="454" t="s">
        <v>35</v>
      </c>
      <c r="S61" s="451"/>
      <c r="T61" s="451"/>
      <c r="U61" s="451"/>
      <c r="V61" s="451"/>
      <c r="W61" s="451"/>
      <c r="X61" s="451"/>
      <c r="Y61" s="451"/>
      <c r="Z61" s="3">
        <v>0</v>
      </c>
      <c r="AA61" s="3"/>
    </row>
    <row r="62" spans="2:27" ht="23.25" customHeight="1" x14ac:dyDescent="0.25">
      <c r="B62" s="450" t="s">
        <v>10</v>
      </c>
      <c r="C62" s="451"/>
      <c r="D62" s="450" t="s">
        <v>34</v>
      </c>
      <c r="E62" s="451"/>
      <c r="F62" s="450" t="s">
        <v>36</v>
      </c>
      <c r="G62" s="451"/>
      <c r="H62" s="450"/>
      <c r="I62" s="451"/>
      <c r="J62" s="31"/>
      <c r="K62" s="450"/>
      <c r="L62" s="451"/>
      <c r="M62" s="451"/>
      <c r="N62" s="450"/>
      <c r="O62" s="451"/>
      <c r="P62" s="450"/>
      <c r="Q62" s="451"/>
      <c r="R62" s="454" t="s">
        <v>37</v>
      </c>
      <c r="S62" s="451"/>
      <c r="T62" s="451"/>
      <c r="U62" s="451"/>
      <c r="V62" s="451"/>
      <c r="W62" s="451"/>
      <c r="X62" s="451"/>
      <c r="Y62" s="451"/>
      <c r="Z62" s="3">
        <v>0</v>
      </c>
      <c r="AA62" s="3"/>
    </row>
    <row r="63" spans="2:27" ht="23.25" customHeight="1" x14ac:dyDescent="0.25">
      <c r="B63" s="450" t="s">
        <v>10</v>
      </c>
      <c r="C63" s="451"/>
      <c r="D63" s="450" t="s">
        <v>34</v>
      </c>
      <c r="E63" s="451"/>
      <c r="F63" s="450" t="s">
        <v>36</v>
      </c>
      <c r="G63" s="451"/>
      <c r="H63" s="450" t="s">
        <v>11</v>
      </c>
      <c r="I63" s="451"/>
      <c r="J63" s="31"/>
      <c r="K63" s="450"/>
      <c r="L63" s="451"/>
      <c r="M63" s="451"/>
      <c r="N63" s="450"/>
      <c r="O63" s="451"/>
      <c r="P63" s="450"/>
      <c r="Q63" s="451"/>
      <c r="R63" s="454" t="s">
        <v>38</v>
      </c>
      <c r="S63" s="451"/>
      <c r="T63" s="451"/>
      <c r="U63" s="451"/>
      <c r="V63" s="451"/>
      <c r="W63" s="451"/>
      <c r="X63" s="451"/>
      <c r="Y63" s="451"/>
      <c r="Z63" s="3">
        <v>0</v>
      </c>
      <c r="AA63" s="3"/>
    </row>
    <row r="64" spans="2:27" ht="23.25" customHeight="1" x14ac:dyDescent="0.25">
      <c r="B64" s="450" t="s">
        <v>10</v>
      </c>
      <c r="C64" s="451"/>
      <c r="D64" s="450" t="s">
        <v>34</v>
      </c>
      <c r="E64" s="451"/>
      <c r="F64" s="450" t="s">
        <v>36</v>
      </c>
      <c r="G64" s="451"/>
      <c r="H64" s="450" t="s">
        <v>11</v>
      </c>
      <c r="I64" s="451"/>
      <c r="J64" s="31" t="s">
        <v>39</v>
      </c>
      <c r="K64" s="450"/>
      <c r="L64" s="451"/>
      <c r="M64" s="451"/>
      <c r="N64" s="450"/>
      <c r="O64" s="451"/>
      <c r="P64" s="450"/>
      <c r="Q64" s="451"/>
      <c r="R64" s="454" t="s">
        <v>40</v>
      </c>
      <c r="S64" s="451"/>
      <c r="T64" s="451"/>
      <c r="U64" s="451"/>
      <c r="V64" s="451"/>
      <c r="W64" s="451"/>
      <c r="X64" s="451"/>
      <c r="Y64" s="451"/>
      <c r="Z64" s="3">
        <v>0</v>
      </c>
      <c r="AA64" s="3"/>
    </row>
    <row r="65" spans="2:27" ht="23.25" customHeight="1" x14ac:dyDescent="0.25">
      <c r="B65" s="450" t="s">
        <v>10</v>
      </c>
      <c r="C65" s="451"/>
      <c r="D65" s="450" t="s">
        <v>34</v>
      </c>
      <c r="E65" s="451"/>
      <c r="F65" s="450" t="s">
        <v>36</v>
      </c>
      <c r="G65" s="451"/>
      <c r="H65" s="450" t="s">
        <v>11</v>
      </c>
      <c r="I65" s="451"/>
      <c r="J65" s="31" t="s">
        <v>39</v>
      </c>
      <c r="K65" s="450" t="s">
        <v>41</v>
      </c>
      <c r="L65" s="451"/>
      <c r="M65" s="451"/>
      <c r="N65" s="450"/>
      <c r="O65" s="451"/>
      <c r="P65" s="450"/>
      <c r="Q65" s="451"/>
      <c r="R65" s="454" t="s">
        <v>42</v>
      </c>
      <c r="S65" s="451"/>
      <c r="T65" s="451"/>
      <c r="U65" s="451"/>
      <c r="V65" s="451"/>
      <c r="W65" s="451"/>
      <c r="X65" s="451"/>
      <c r="Y65" s="451"/>
      <c r="Z65" s="3">
        <v>0</v>
      </c>
      <c r="AA65" s="3"/>
    </row>
    <row r="66" spans="2:27" ht="23.25" customHeight="1" x14ac:dyDescent="0.25">
      <c r="B66" s="450" t="s">
        <v>10</v>
      </c>
      <c r="C66" s="451"/>
      <c r="D66" s="450" t="s">
        <v>43</v>
      </c>
      <c r="E66" s="451"/>
      <c r="F66" s="450"/>
      <c r="G66" s="451"/>
      <c r="H66" s="450"/>
      <c r="I66" s="451"/>
      <c r="J66" s="31"/>
      <c r="K66" s="450"/>
      <c r="L66" s="451"/>
      <c r="M66" s="451"/>
      <c r="N66" s="450"/>
      <c r="O66" s="451"/>
      <c r="P66" s="450"/>
      <c r="Q66" s="451"/>
      <c r="R66" s="454" t="s">
        <v>44</v>
      </c>
      <c r="S66" s="451"/>
      <c r="T66" s="451"/>
      <c r="U66" s="451"/>
      <c r="V66" s="451"/>
      <c r="W66" s="451"/>
      <c r="X66" s="451"/>
      <c r="Y66" s="451"/>
      <c r="Z66" s="3">
        <v>0</v>
      </c>
      <c r="AA66" s="3"/>
    </row>
    <row r="67" spans="2:27" ht="23.25" customHeight="1" x14ac:dyDescent="0.25">
      <c r="B67" s="450" t="s">
        <v>10</v>
      </c>
      <c r="C67" s="451"/>
      <c r="D67" s="450" t="s">
        <v>43</v>
      </c>
      <c r="E67" s="451"/>
      <c r="F67" s="450"/>
      <c r="G67" s="451"/>
      <c r="H67" s="450"/>
      <c r="I67" s="451"/>
      <c r="J67" s="31"/>
      <c r="K67" s="450"/>
      <c r="L67" s="451"/>
      <c r="M67" s="451"/>
      <c r="N67" s="450"/>
      <c r="O67" s="451"/>
      <c r="P67" s="450"/>
      <c r="Q67" s="451"/>
      <c r="R67" s="454" t="s">
        <v>44</v>
      </c>
      <c r="S67" s="451"/>
      <c r="T67" s="451"/>
      <c r="U67" s="451"/>
      <c r="V67" s="451"/>
      <c r="W67" s="451"/>
      <c r="X67" s="451"/>
      <c r="Y67" s="451"/>
      <c r="Z67" s="3">
        <v>0</v>
      </c>
      <c r="AA67" s="3"/>
    </row>
    <row r="68" spans="2:27" ht="23.25" customHeight="1" x14ac:dyDescent="0.25">
      <c r="B68" s="443" t="s">
        <v>10</v>
      </c>
      <c r="C68" s="444"/>
      <c r="D68" s="443" t="s">
        <v>43</v>
      </c>
      <c r="E68" s="444"/>
      <c r="F68" s="443" t="s">
        <v>13</v>
      </c>
      <c r="G68" s="444"/>
      <c r="H68" s="443"/>
      <c r="I68" s="444"/>
      <c r="J68" s="35"/>
      <c r="K68" s="52"/>
      <c r="L68" s="53"/>
      <c r="M68" s="53"/>
      <c r="N68" s="52"/>
      <c r="O68" s="53"/>
      <c r="P68" s="52"/>
      <c r="Q68" s="53"/>
      <c r="R68" s="455" t="s">
        <v>45</v>
      </c>
      <c r="S68" s="456"/>
      <c r="T68" s="456"/>
      <c r="U68" s="456"/>
      <c r="V68" s="456"/>
      <c r="W68" s="456"/>
      <c r="X68" s="456"/>
      <c r="Y68" s="456"/>
      <c r="Z68" s="7">
        <f>Z69+Z70+Z71+Z72+Z73</f>
        <v>21000000</v>
      </c>
      <c r="AA68" s="3"/>
    </row>
    <row r="69" spans="2:27" ht="23.25" customHeight="1" x14ac:dyDescent="0.25">
      <c r="B69" s="450" t="s">
        <v>10</v>
      </c>
      <c r="C69" s="451"/>
      <c r="D69" s="450" t="s">
        <v>43</v>
      </c>
      <c r="E69" s="451"/>
      <c r="F69" s="450" t="s">
        <v>13</v>
      </c>
      <c r="G69" s="451"/>
      <c r="H69" s="450" t="s">
        <v>11</v>
      </c>
      <c r="I69" s="451"/>
      <c r="J69" s="31"/>
      <c r="K69" s="450"/>
      <c r="L69" s="451"/>
      <c r="M69" s="451"/>
      <c r="N69" s="450"/>
      <c r="O69" s="451"/>
      <c r="P69" s="450"/>
      <c r="Q69" s="451"/>
      <c r="R69" s="454" t="s">
        <v>46</v>
      </c>
      <c r="S69" s="451"/>
      <c r="T69" s="451"/>
      <c r="U69" s="451"/>
      <c r="V69" s="451"/>
      <c r="W69" s="451"/>
      <c r="X69" s="451"/>
      <c r="Y69" s="451"/>
      <c r="Z69" s="22">
        <v>0</v>
      </c>
      <c r="AA69" s="3"/>
    </row>
    <row r="70" spans="2:27" ht="36" customHeight="1" x14ac:dyDescent="0.25">
      <c r="B70" s="446" t="s">
        <v>10</v>
      </c>
      <c r="C70" s="447"/>
      <c r="D70" s="446" t="s">
        <v>43</v>
      </c>
      <c r="E70" s="447"/>
      <c r="F70" s="446" t="s">
        <v>13</v>
      </c>
      <c r="G70" s="447"/>
      <c r="H70" s="446" t="s">
        <v>11</v>
      </c>
      <c r="I70" s="447"/>
      <c r="J70" s="48" t="s">
        <v>41</v>
      </c>
      <c r="K70" s="448"/>
      <c r="L70" s="442"/>
      <c r="M70" s="442"/>
      <c r="N70" s="448"/>
      <c r="O70" s="442"/>
      <c r="P70" s="448"/>
      <c r="Q70" s="442"/>
      <c r="R70" s="441" t="s">
        <v>47</v>
      </c>
      <c r="S70" s="442"/>
      <c r="T70" s="442"/>
      <c r="U70" s="442"/>
      <c r="V70" s="442"/>
      <c r="W70" s="442"/>
      <c r="X70" s="442"/>
      <c r="Y70" s="442"/>
      <c r="Z70" s="49">
        <v>20000000</v>
      </c>
      <c r="AA70" s="3"/>
    </row>
    <row r="71" spans="2:27" ht="23.25" customHeight="1" x14ac:dyDescent="0.25">
      <c r="B71" s="446" t="s">
        <v>10</v>
      </c>
      <c r="C71" s="447"/>
      <c r="D71" s="446" t="s">
        <v>43</v>
      </c>
      <c r="E71" s="447"/>
      <c r="F71" s="446" t="s">
        <v>13</v>
      </c>
      <c r="G71" s="447"/>
      <c r="H71" s="446" t="s">
        <v>11</v>
      </c>
      <c r="I71" s="447"/>
      <c r="J71" s="48" t="s">
        <v>26</v>
      </c>
      <c r="K71" s="448"/>
      <c r="L71" s="442"/>
      <c r="M71" s="442"/>
      <c r="N71" s="448"/>
      <c r="O71" s="442"/>
      <c r="P71" s="448"/>
      <c r="Q71" s="442"/>
      <c r="R71" s="441" t="s">
        <v>112</v>
      </c>
      <c r="S71" s="442"/>
      <c r="T71" s="442"/>
      <c r="U71" s="442"/>
      <c r="V71" s="442"/>
      <c r="W71" s="442"/>
      <c r="X71" s="442"/>
      <c r="Y71" s="442"/>
      <c r="Z71" s="49">
        <v>1000000</v>
      </c>
      <c r="AA71" s="3"/>
    </row>
    <row r="72" spans="2:27" ht="23.25" customHeight="1" x14ac:dyDescent="0.25">
      <c r="B72" s="450" t="s">
        <v>10</v>
      </c>
      <c r="C72" s="451"/>
      <c r="D72" s="450" t="s">
        <v>43</v>
      </c>
      <c r="E72" s="451"/>
      <c r="F72" s="450" t="s">
        <v>36</v>
      </c>
      <c r="G72" s="451"/>
      <c r="H72" s="450"/>
      <c r="I72" s="451"/>
      <c r="J72" s="31"/>
      <c r="K72" s="450"/>
      <c r="L72" s="451"/>
      <c r="M72" s="451"/>
      <c r="N72" s="450"/>
      <c r="O72" s="451"/>
      <c r="P72" s="450"/>
      <c r="Q72" s="451"/>
      <c r="R72" s="454" t="s">
        <v>48</v>
      </c>
      <c r="S72" s="451"/>
      <c r="T72" s="451"/>
      <c r="U72" s="451"/>
      <c r="V72" s="451"/>
      <c r="W72" s="451"/>
      <c r="X72" s="451"/>
      <c r="Y72" s="451"/>
      <c r="Z72" s="22">
        <v>0</v>
      </c>
      <c r="AA72" s="3"/>
    </row>
    <row r="73" spans="2:27" ht="23.25" customHeight="1" x14ac:dyDescent="0.25">
      <c r="B73" s="450" t="s">
        <v>10</v>
      </c>
      <c r="C73" s="451"/>
      <c r="D73" s="450" t="s">
        <v>43</v>
      </c>
      <c r="E73" s="451"/>
      <c r="F73" s="450" t="s">
        <v>36</v>
      </c>
      <c r="G73" s="451"/>
      <c r="H73" s="450" t="s">
        <v>13</v>
      </c>
      <c r="I73" s="451"/>
      <c r="J73" s="31"/>
      <c r="K73" s="450"/>
      <c r="L73" s="451"/>
      <c r="M73" s="451"/>
      <c r="N73" s="450"/>
      <c r="O73" s="451"/>
      <c r="P73" s="450"/>
      <c r="Q73" s="451"/>
      <c r="R73" s="454" t="s">
        <v>49</v>
      </c>
      <c r="S73" s="451"/>
      <c r="T73" s="451"/>
      <c r="U73" s="451"/>
      <c r="V73" s="451"/>
      <c r="W73" s="451"/>
      <c r="X73" s="451"/>
      <c r="Y73" s="451"/>
      <c r="Z73" s="22">
        <v>0</v>
      </c>
      <c r="AA73" s="3"/>
    </row>
    <row r="75" spans="2:27" ht="37.5" customHeight="1" x14ac:dyDescent="0.25">
      <c r="R75" s="458" t="s">
        <v>155</v>
      </c>
      <c r="S75" s="459"/>
      <c r="T75" s="459"/>
      <c r="U75" s="459"/>
      <c r="V75" s="459"/>
      <c r="W75" s="459"/>
      <c r="X75" s="459"/>
      <c r="Y75" s="459"/>
      <c r="Z75" s="50">
        <f>Z16+Z17+Z19+Z20+Z21+Z22+Z24+Z25+Z26+Z31+Z32+Z33+Z34+Z35+Z36+Z38+Z39+Z48+Z50+Z51+Z53+Z54+Z55+Z60+Z68</f>
        <v>4396596528</v>
      </c>
    </row>
    <row r="76" spans="2:27" ht="23.25" customHeight="1" x14ac:dyDescent="0.25">
      <c r="R76" s="458" t="s">
        <v>144</v>
      </c>
      <c r="S76" s="459"/>
      <c r="T76" s="459"/>
      <c r="U76" s="459"/>
      <c r="V76" s="459"/>
      <c r="W76" s="459"/>
      <c r="X76" s="459"/>
      <c r="Y76" s="459"/>
      <c r="Z76" s="50">
        <f>Z46+Z56</f>
        <v>533500000</v>
      </c>
    </row>
    <row r="77" spans="2:27" ht="23.25" customHeight="1" x14ac:dyDescent="0.25">
      <c r="R77" s="458" t="s">
        <v>143</v>
      </c>
      <c r="S77" s="459"/>
      <c r="T77" s="459"/>
      <c r="U77" s="459"/>
      <c r="V77" s="459"/>
      <c r="W77" s="459"/>
      <c r="X77" s="459"/>
      <c r="Y77" s="459"/>
      <c r="Z77" s="50">
        <f>Z45</f>
        <v>40000000</v>
      </c>
    </row>
    <row r="78" spans="2:27" ht="23.25" customHeight="1" x14ac:dyDescent="0.25">
      <c r="R78" s="458" t="s">
        <v>145</v>
      </c>
      <c r="S78" s="459"/>
      <c r="T78" s="459"/>
      <c r="U78" s="459"/>
      <c r="V78" s="459"/>
      <c r="W78" s="459"/>
      <c r="X78" s="459"/>
      <c r="Y78" s="459"/>
      <c r="Z78" s="50">
        <f>Z12</f>
        <v>3800000</v>
      </c>
    </row>
    <row r="79" spans="2:27" ht="23.25" customHeight="1" x14ac:dyDescent="0.25">
      <c r="R79" s="458" t="s">
        <v>146</v>
      </c>
      <c r="S79" s="459"/>
      <c r="T79" s="459"/>
      <c r="U79" s="459"/>
      <c r="V79" s="459"/>
      <c r="W79" s="459"/>
      <c r="X79" s="459"/>
      <c r="Y79" s="459"/>
      <c r="Z79" s="50">
        <f>SUM(Z75:Z78)</f>
        <v>4973896528</v>
      </c>
    </row>
    <row r="80" spans="2:27" ht="23.25" customHeight="1" x14ac:dyDescent="0.25">
      <c r="R80" s="458" t="s">
        <v>147</v>
      </c>
      <c r="S80" s="459"/>
      <c r="T80" s="459"/>
      <c r="U80" s="459"/>
      <c r="V80" s="459"/>
      <c r="W80" s="459"/>
      <c r="X80" s="459"/>
      <c r="Y80" s="459"/>
      <c r="Z80" s="50">
        <f>Z7+Z8+Z10+Z29</f>
        <v>140500000</v>
      </c>
    </row>
    <row r="81" spans="18:26" ht="23.25" customHeight="1" x14ac:dyDescent="0.25">
      <c r="R81" s="458" t="s">
        <v>149</v>
      </c>
      <c r="S81" s="459"/>
      <c r="T81" s="459"/>
      <c r="U81" s="459"/>
      <c r="V81" s="459"/>
      <c r="W81" s="459"/>
      <c r="X81" s="459"/>
      <c r="Y81" s="459"/>
      <c r="Z81" s="50">
        <f>SUM(Z79:Z80)</f>
        <v>5114396528</v>
      </c>
    </row>
    <row r="82" spans="18:26" ht="23.25" customHeight="1" x14ac:dyDescent="0.25">
      <c r="R82" s="458" t="s">
        <v>150</v>
      </c>
      <c r="S82" s="459"/>
      <c r="T82" s="459"/>
      <c r="U82" s="459"/>
      <c r="V82" s="459"/>
      <c r="W82" s="459"/>
      <c r="X82" s="459"/>
      <c r="Y82" s="459"/>
      <c r="Z82" s="50">
        <v>4924430000</v>
      </c>
    </row>
    <row r="83" spans="18:26" ht="23.25" customHeight="1" x14ac:dyDescent="0.25">
      <c r="R83" s="458" t="s">
        <v>157</v>
      </c>
      <c r="S83" s="459"/>
      <c r="T83" s="459"/>
      <c r="U83" s="459"/>
      <c r="V83" s="459"/>
      <c r="W83" s="459"/>
      <c r="X83" s="459"/>
      <c r="Y83" s="459"/>
      <c r="Z83" s="51">
        <f>Z81-Z82</f>
        <v>189966528</v>
      </c>
    </row>
  </sheetData>
  <mergeCells count="558">
    <mergeCell ref="R81:Y81"/>
    <mergeCell ref="R82:Y82"/>
    <mergeCell ref="R83:Y83"/>
    <mergeCell ref="R75:Y75"/>
    <mergeCell ref="R76:Y76"/>
    <mergeCell ref="R77:Y77"/>
    <mergeCell ref="R78:Y78"/>
    <mergeCell ref="R79:Y79"/>
    <mergeCell ref="R80:Y80"/>
    <mergeCell ref="P72:Q72"/>
    <mergeCell ref="R72:Y72"/>
    <mergeCell ref="B73:C73"/>
    <mergeCell ref="D73:E73"/>
    <mergeCell ref="F73:G73"/>
    <mergeCell ref="H73:I73"/>
    <mergeCell ref="K73:M73"/>
    <mergeCell ref="N73:O73"/>
    <mergeCell ref="P73:Q73"/>
    <mergeCell ref="R73:Y73"/>
    <mergeCell ref="B72:C72"/>
    <mergeCell ref="D72:E72"/>
    <mergeCell ref="F72:G72"/>
    <mergeCell ref="H72:I72"/>
    <mergeCell ref="K72:M72"/>
    <mergeCell ref="N72:O72"/>
    <mergeCell ref="B70:C70"/>
    <mergeCell ref="D70:E70"/>
    <mergeCell ref="F70:G70"/>
    <mergeCell ref="H70:I70"/>
    <mergeCell ref="K70:M70"/>
    <mergeCell ref="N70:O70"/>
    <mergeCell ref="P70:Q70"/>
    <mergeCell ref="R70:Y70"/>
    <mergeCell ref="B71:C71"/>
    <mergeCell ref="D71:E71"/>
    <mergeCell ref="F71:G71"/>
    <mergeCell ref="H71:I71"/>
    <mergeCell ref="K71:M71"/>
    <mergeCell ref="N71:O71"/>
    <mergeCell ref="P71:Q71"/>
    <mergeCell ref="R71:Y71"/>
    <mergeCell ref="B68:C68"/>
    <mergeCell ref="D68:E68"/>
    <mergeCell ref="F68:G68"/>
    <mergeCell ref="H68:I68"/>
    <mergeCell ref="R68:Y68"/>
    <mergeCell ref="B69:C69"/>
    <mergeCell ref="D69:E69"/>
    <mergeCell ref="F69:G69"/>
    <mergeCell ref="H69:I69"/>
    <mergeCell ref="K69:M69"/>
    <mergeCell ref="N69:O69"/>
    <mergeCell ref="P69:Q69"/>
    <mergeCell ref="R69:Y69"/>
    <mergeCell ref="P66:Q66"/>
    <mergeCell ref="R66:Y66"/>
    <mergeCell ref="B67:C67"/>
    <mergeCell ref="D67:E67"/>
    <mergeCell ref="F67:G67"/>
    <mergeCell ref="H67:I67"/>
    <mergeCell ref="K67:M67"/>
    <mergeCell ref="N67:O67"/>
    <mergeCell ref="P67:Q67"/>
    <mergeCell ref="R67:Y67"/>
    <mergeCell ref="B66:C66"/>
    <mergeCell ref="D66:E66"/>
    <mergeCell ref="F66:G66"/>
    <mergeCell ref="H66:I66"/>
    <mergeCell ref="K66:M66"/>
    <mergeCell ref="N66:O66"/>
    <mergeCell ref="P64:Q64"/>
    <mergeCell ref="R64:Y64"/>
    <mergeCell ref="B65:C65"/>
    <mergeCell ref="D65:E65"/>
    <mergeCell ref="F65:G65"/>
    <mergeCell ref="H65:I65"/>
    <mergeCell ref="K65:M65"/>
    <mergeCell ref="N65:O65"/>
    <mergeCell ref="P65:Q65"/>
    <mergeCell ref="R65:Y65"/>
    <mergeCell ref="B64:C64"/>
    <mergeCell ref="D64:E64"/>
    <mergeCell ref="F64:G64"/>
    <mergeCell ref="H64:I64"/>
    <mergeCell ref="K64:M64"/>
    <mergeCell ref="N64:O64"/>
    <mergeCell ref="B62:C62"/>
    <mergeCell ref="D62:E62"/>
    <mergeCell ref="F62:G62"/>
    <mergeCell ref="H62:I62"/>
    <mergeCell ref="K62:M62"/>
    <mergeCell ref="N62:O62"/>
    <mergeCell ref="P62:Q62"/>
    <mergeCell ref="R62:Y62"/>
    <mergeCell ref="B63:C63"/>
    <mergeCell ref="D63:E63"/>
    <mergeCell ref="F63:G63"/>
    <mergeCell ref="H63:I63"/>
    <mergeCell ref="K63:M63"/>
    <mergeCell ref="N63:O63"/>
    <mergeCell ref="P63:Q63"/>
    <mergeCell ref="R63:Y63"/>
    <mergeCell ref="B60:C60"/>
    <mergeCell ref="D60:E60"/>
    <mergeCell ref="F60:G60"/>
    <mergeCell ref="H60:I60"/>
    <mergeCell ref="R60:Y60"/>
    <mergeCell ref="B61:C61"/>
    <mergeCell ref="D61:E61"/>
    <mergeCell ref="F61:G61"/>
    <mergeCell ref="H61:I61"/>
    <mergeCell ref="K61:M61"/>
    <mergeCell ref="N61:O61"/>
    <mergeCell ref="P61:Q61"/>
    <mergeCell ref="R61:Y61"/>
    <mergeCell ref="B59:C59"/>
    <mergeCell ref="D59:E59"/>
    <mergeCell ref="F59:G59"/>
    <mergeCell ref="H59:I59"/>
    <mergeCell ref="K59:M59"/>
    <mergeCell ref="R59:Y59"/>
    <mergeCell ref="B58:C58"/>
    <mergeCell ref="D58:E58"/>
    <mergeCell ref="F58:G58"/>
    <mergeCell ref="H58:I58"/>
    <mergeCell ref="K58:M58"/>
    <mergeCell ref="R58:Y58"/>
    <mergeCell ref="P56:Q56"/>
    <mergeCell ref="R56:Y56"/>
    <mergeCell ref="B57:C57"/>
    <mergeCell ref="D57:E57"/>
    <mergeCell ref="F57:G57"/>
    <mergeCell ref="H57:I57"/>
    <mergeCell ref="K57:M57"/>
    <mergeCell ref="R57:Y57"/>
    <mergeCell ref="B56:C56"/>
    <mergeCell ref="D56:E56"/>
    <mergeCell ref="F56:G56"/>
    <mergeCell ref="H56:I56"/>
    <mergeCell ref="K56:M56"/>
    <mergeCell ref="N56:O56"/>
    <mergeCell ref="P54:Q54"/>
    <mergeCell ref="R54:Y54"/>
    <mergeCell ref="B55:C55"/>
    <mergeCell ref="D55:E55"/>
    <mergeCell ref="F55:G55"/>
    <mergeCell ref="H55:I55"/>
    <mergeCell ref="K55:M55"/>
    <mergeCell ref="N55:O55"/>
    <mergeCell ref="P55:Q55"/>
    <mergeCell ref="R55:Y55"/>
    <mergeCell ref="B54:C54"/>
    <mergeCell ref="D54:E54"/>
    <mergeCell ref="F54:G54"/>
    <mergeCell ref="H54:I54"/>
    <mergeCell ref="K54:M54"/>
    <mergeCell ref="N54:O54"/>
    <mergeCell ref="P52:Q52"/>
    <mergeCell ref="R52:Y52"/>
    <mergeCell ref="B53:C53"/>
    <mergeCell ref="D53:E53"/>
    <mergeCell ref="F53:G53"/>
    <mergeCell ref="H53:I53"/>
    <mergeCell ref="K53:M53"/>
    <mergeCell ref="N53:O53"/>
    <mergeCell ref="P53:Q53"/>
    <mergeCell ref="R53:Y53"/>
    <mergeCell ref="B52:C52"/>
    <mergeCell ref="D52:E52"/>
    <mergeCell ref="F52:G52"/>
    <mergeCell ref="H52:I52"/>
    <mergeCell ref="K52:M52"/>
    <mergeCell ref="N52:O52"/>
    <mergeCell ref="P50:Q50"/>
    <mergeCell ref="R50:Y50"/>
    <mergeCell ref="B51:C51"/>
    <mergeCell ref="D51:E51"/>
    <mergeCell ref="F51:G51"/>
    <mergeCell ref="H51:I51"/>
    <mergeCell ref="K51:M51"/>
    <mergeCell ref="N51:O51"/>
    <mergeCell ref="P51:Q51"/>
    <mergeCell ref="R51:Y51"/>
    <mergeCell ref="B50:C50"/>
    <mergeCell ref="D50:E50"/>
    <mergeCell ref="F50:G50"/>
    <mergeCell ref="H50:I50"/>
    <mergeCell ref="K50:M50"/>
    <mergeCell ref="N50:O50"/>
    <mergeCell ref="P48:Q48"/>
    <mergeCell ref="R48:Y48"/>
    <mergeCell ref="B49:C49"/>
    <mergeCell ref="D49:E49"/>
    <mergeCell ref="F49:G49"/>
    <mergeCell ref="H49:I49"/>
    <mergeCell ref="K49:M49"/>
    <mergeCell ref="N49:O49"/>
    <mergeCell ref="P49:Q49"/>
    <mergeCell ref="R49:Y49"/>
    <mergeCell ref="B48:C48"/>
    <mergeCell ref="D48:E48"/>
    <mergeCell ref="F48:G48"/>
    <mergeCell ref="H48:I48"/>
    <mergeCell ref="K48:M48"/>
    <mergeCell ref="N48:O48"/>
    <mergeCell ref="P46:Q46"/>
    <mergeCell ref="R46:Y46"/>
    <mergeCell ref="B47:C47"/>
    <mergeCell ref="D47:E47"/>
    <mergeCell ref="F47:G47"/>
    <mergeCell ref="H47:I47"/>
    <mergeCell ref="K47:M47"/>
    <mergeCell ref="N47:O47"/>
    <mergeCell ref="R47:Y47"/>
    <mergeCell ref="B46:C46"/>
    <mergeCell ref="D46:E46"/>
    <mergeCell ref="F46:G46"/>
    <mergeCell ref="H46:I46"/>
    <mergeCell ref="K46:M46"/>
    <mergeCell ref="N46:O46"/>
    <mergeCell ref="P44:Q44"/>
    <mergeCell ref="R44:Y44"/>
    <mergeCell ref="B45:C45"/>
    <mergeCell ref="D45:E45"/>
    <mergeCell ref="F45:G45"/>
    <mergeCell ref="H45:I45"/>
    <mergeCell ref="K45:M45"/>
    <mergeCell ref="N45:O45"/>
    <mergeCell ref="P45:Q45"/>
    <mergeCell ref="R45:Y45"/>
    <mergeCell ref="B44:C44"/>
    <mergeCell ref="D44:E44"/>
    <mergeCell ref="F44:G44"/>
    <mergeCell ref="H44:I44"/>
    <mergeCell ref="K44:M44"/>
    <mergeCell ref="N44:O44"/>
    <mergeCell ref="P42:Q42"/>
    <mergeCell ref="R42:Y42"/>
    <mergeCell ref="B43:C43"/>
    <mergeCell ref="D43:E43"/>
    <mergeCell ref="F43:G43"/>
    <mergeCell ref="H43:I43"/>
    <mergeCell ref="K43:M43"/>
    <mergeCell ref="N43:O43"/>
    <mergeCell ref="P43:Q43"/>
    <mergeCell ref="R43:Y43"/>
    <mergeCell ref="B42:C42"/>
    <mergeCell ref="D42:E42"/>
    <mergeCell ref="F42:G42"/>
    <mergeCell ref="H42:I42"/>
    <mergeCell ref="K42:M42"/>
    <mergeCell ref="N42:O42"/>
    <mergeCell ref="P40:Q40"/>
    <mergeCell ref="R40:Y40"/>
    <mergeCell ref="B41:C41"/>
    <mergeCell ref="D41:E41"/>
    <mergeCell ref="F41:G41"/>
    <mergeCell ref="H41:I41"/>
    <mergeCell ref="K41:M41"/>
    <mergeCell ref="N41:O41"/>
    <mergeCell ref="P41:Q41"/>
    <mergeCell ref="R41:Y41"/>
    <mergeCell ref="B40:C40"/>
    <mergeCell ref="D40:E40"/>
    <mergeCell ref="F40:G40"/>
    <mergeCell ref="H40:I40"/>
    <mergeCell ref="K40:M40"/>
    <mergeCell ref="N40:O40"/>
    <mergeCell ref="P38:Q38"/>
    <mergeCell ref="R38:Y38"/>
    <mergeCell ref="B39:C39"/>
    <mergeCell ref="D39:E39"/>
    <mergeCell ref="F39:G39"/>
    <mergeCell ref="H39:I39"/>
    <mergeCell ref="K39:M39"/>
    <mergeCell ref="N39:O39"/>
    <mergeCell ref="P39:Q39"/>
    <mergeCell ref="R39:Y39"/>
    <mergeCell ref="B38:C38"/>
    <mergeCell ref="D38:E38"/>
    <mergeCell ref="F38:G38"/>
    <mergeCell ref="H38:I38"/>
    <mergeCell ref="K38:M38"/>
    <mergeCell ref="N38:O38"/>
    <mergeCell ref="P36:Q36"/>
    <mergeCell ref="R36:Y36"/>
    <mergeCell ref="B37:C37"/>
    <mergeCell ref="D37:E37"/>
    <mergeCell ref="F37:G37"/>
    <mergeCell ref="H37:I37"/>
    <mergeCell ref="K37:M37"/>
    <mergeCell ref="N37:O37"/>
    <mergeCell ref="P37:Q37"/>
    <mergeCell ref="R37:Y37"/>
    <mergeCell ref="B36:C36"/>
    <mergeCell ref="D36:E36"/>
    <mergeCell ref="F36:G36"/>
    <mergeCell ref="H36:I36"/>
    <mergeCell ref="K36:M36"/>
    <mergeCell ref="N36:O36"/>
    <mergeCell ref="P34:Q34"/>
    <mergeCell ref="R34:Y34"/>
    <mergeCell ref="B35:C35"/>
    <mergeCell ref="D35:E35"/>
    <mergeCell ref="F35:G35"/>
    <mergeCell ref="H35:I35"/>
    <mergeCell ref="K35:M35"/>
    <mergeCell ref="N35:O35"/>
    <mergeCell ref="P35:Q35"/>
    <mergeCell ref="R35:Y35"/>
    <mergeCell ref="B34:C34"/>
    <mergeCell ref="D34:E34"/>
    <mergeCell ref="F34:G34"/>
    <mergeCell ref="H34:I34"/>
    <mergeCell ref="K34:M34"/>
    <mergeCell ref="N34:O34"/>
    <mergeCell ref="P32:Q32"/>
    <mergeCell ref="R32:Y32"/>
    <mergeCell ref="B33:C33"/>
    <mergeCell ref="D33:E33"/>
    <mergeCell ref="F33:G33"/>
    <mergeCell ref="H33:I33"/>
    <mergeCell ref="K33:M33"/>
    <mergeCell ref="N33:O33"/>
    <mergeCell ref="P33:Q33"/>
    <mergeCell ref="R33:Y33"/>
    <mergeCell ref="B32:C32"/>
    <mergeCell ref="D32:E32"/>
    <mergeCell ref="F32:G32"/>
    <mergeCell ref="H32:I32"/>
    <mergeCell ref="K32:M32"/>
    <mergeCell ref="N32:O32"/>
    <mergeCell ref="B30:C30"/>
    <mergeCell ref="D30:E30"/>
    <mergeCell ref="F30:G30"/>
    <mergeCell ref="H30:I30"/>
    <mergeCell ref="K30:M30"/>
    <mergeCell ref="N30:O30"/>
    <mergeCell ref="P30:Q30"/>
    <mergeCell ref="R30:Y30"/>
    <mergeCell ref="B31:C31"/>
    <mergeCell ref="D31:E31"/>
    <mergeCell ref="F31:G31"/>
    <mergeCell ref="H31:I31"/>
    <mergeCell ref="K31:M31"/>
    <mergeCell ref="N31:O31"/>
    <mergeCell ref="P31:Q31"/>
    <mergeCell ref="R31:Y31"/>
    <mergeCell ref="B28:C28"/>
    <mergeCell ref="D28:E28"/>
    <mergeCell ref="F28:G28"/>
    <mergeCell ref="H28:I28"/>
    <mergeCell ref="R28:Y28"/>
    <mergeCell ref="B29:C29"/>
    <mergeCell ref="D29:E29"/>
    <mergeCell ref="F29:G29"/>
    <mergeCell ref="H29:I29"/>
    <mergeCell ref="K29:M29"/>
    <mergeCell ref="N29:O29"/>
    <mergeCell ref="P29:Q29"/>
    <mergeCell ref="R29:Y29"/>
    <mergeCell ref="P26:Q26"/>
    <mergeCell ref="R26:Y26"/>
    <mergeCell ref="B27:C27"/>
    <mergeCell ref="D27:E27"/>
    <mergeCell ref="F27:G27"/>
    <mergeCell ref="H27:I27"/>
    <mergeCell ref="K27:M27"/>
    <mergeCell ref="N27:O27"/>
    <mergeCell ref="P27:Q27"/>
    <mergeCell ref="R27:Y27"/>
    <mergeCell ref="B26:C26"/>
    <mergeCell ref="D26:E26"/>
    <mergeCell ref="F26:G26"/>
    <mergeCell ref="H26:I26"/>
    <mergeCell ref="K26:M26"/>
    <mergeCell ref="N26:O26"/>
    <mergeCell ref="P24:Q24"/>
    <mergeCell ref="R24:Y24"/>
    <mergeCell ref="B25:C25"/>
    <mergeCell ref="D25:E25"/>
    <mergeCell ref="F25:G25"/>
    <mergeCell ref="H25:I25"/>
    <mergeCell ref="K25:M25"/>
    <mergeCell ref="N25:O25"/>
    <mergeCell ref="P25:Q25"/>
    <mergeCell ref="R25:Y25"/>
    <mergeCell ref="B24:C24"/>
    <mergeCell ref="D24:E24"/>
    <mergeCell ref="F24:G24"/>
    <mergeCell ref="H24:I24"/>
    <mergeCell ref="K24:M24"/>
    <mergeCell ref="N24:O24"/>
    <mergeCell ref="P22:Q22"/>
    <mergeCell ref="R22:Y22"/>
    <mergeCell ref="B23:C23"/>
    <mergeCell ref="D23:E23"/>
    <mergeCell ref="F23:G23"/>
    <mergeCell ref="H23:I23"/>
    <mergeCell ref="R23:Y23"/>
    <mergeCell ref="B22:C22"/>
    <mergeCell ref="D22:E22"/>
    <mergeCell ref="F22:G22"/>
    <mergeCell ref="H22:I22"/>
    <mergeCell ref="K22:M22"/>
    <mergeCell ref="N22:O22"/>
    <mergeCell ref="P20:Q20"/>
    <mergeCell ref="R20:Y20"/>
    <mergeCell ref="B21:C21"/>
    <mergeCell ref="D21:E21"/>
    <mergeCell ref="F21:G21"/>
    <mergeCell ref="H21:I21"/>
    <mergeCell ref="K21:M21"/>
    <mergeCell ref="N21:O21"/>
    <mergeCell ref="P21:Q21"/>
    <mergeCell ref="R21:Y21"/>
    <mergeCell ref="B20:C20"/>
    <mergeCell ref="D20:E20"/>
    <mergeCell ref="F20:G20"/>
    <mergeCell ref="H20:I20"/>
    <mergeCell ref="K20:M20"/>
    <mergeCell ref="N20:O20"/>
    <mergeCell ref="P18:Q18"/>
    <mergeCell ref="R18:Y18"/>
    <mergeCell ref="B19:C19"/>
    <mergeCell ref="D19:E19"/>
    <mergeCell ref="F19:G19"/>
    <mergeCell ref="H19:I19"/>
    <mergeCell ref="K19:M19"/>
    <mergeCell ref="N19:O19"/>
    <mergeCell ref="P19:Q19"/>
    <mergeCell ref="R19:Y19"/>
    <mergeCell ref="B18:C18"/>
    <mergeCell ref="D18:E18"/>
    <mergeCell ref="F18:G18"/>
    <mergeCell ref="H18:I18"/>
    <mergeCell ref="K18:M18"/>
    <mergeCell ref="N18:O18"/>
    <mergeCell ref="P16:Q16"/>
    <mergeCell ref="R16:Y16"/>
    <mergeCell ref="B17:C17"/>
    <mergeCell ref="D17:E17"/>
    <mergeCell ref="F17:G17"/>
    <mergeCell ref="H17:I17"/>
    <mergeCell ref="K17:M17"/>
    <mergeCell ref="N17:O17"/>
    <mergeCell ref="P17:Q17"/>
    <mergeCell ref="R17:Y17"/>
    <mergeCell ref="B16:C16"/>
    <mergeCell ref="D16:E16"/>
    <mergeCell ref="F16:G16"/>
    <mergeCell ref="H16:I16"/>
    <mergeCell ref="K16:M16"/>
    <mergeCell ref="N16:O16"/>
    <mergeCell ref="B15:C15"/>
    <mergeCell ref="D15:E15"/>
    <mergeCell ref="F15:G15"/>
    <mergeCell ref="H15:I15"/>
    <mergeCell ref="K15:M15"/>
    <mergeCell ref="N15:O15"/>
    <mergeCell ref="P15:Q15"/>
    <mergeCell ref="R15:Y15"/>
    <mergeCell ref="B14:C14"/>
    <mergeCell ref="D14:E14"/>
    <mergeCell ref="F14:G14"/>
    <mergeCell ref="H14:I14"/>
    <mergeCell ref="K14:M14"/>
    <mergeCell ref="N14:O14"/>
    <mergeCell ref="B13:C13"/>
    <mergeCell ref="D13:E13"/>
    <mergeCell ref="F13:G13"/>
    <mergeCell ref="H13:I13"/>
    <mergeCell ref="K13:M13"/>
    <mergeCell ref="N13:O13"/>
    <mergeCell ref="P13:Q13"/>
    <mergeCell ref="R13:Y13"/>
    <mergeCell ref="P14:Q14"/>
    <mergeCell ref="R14:Y14"/>
    <mergeCell ref="D11:E11"/>
    <mergeCell ref="F11:G11"/>
    <mergeCell ref="H11:I11"/>
    <mergeCell ref="R11:V11"/>
    <mergeCell ref="B12:C12"/>
    <mergeCell ref="D12:E12"/>
    <mergeCell ref="F12:G12"/>
    <mergeCell ref="H12:I12"/>
    <mergeCell ref="K12:M12"/>
    <mergeCell ref="N12:O12"/>
    <mergeCell ref="P12:Q12"/>
    <mergeCell ref="R12:Y12"/>
    <mergeCell ref="B10:C10"/>
    <mergeCell ref="D10:E10"/>
    <mergeCell ref="F10:G10"/>
    <mergeCell ref="H10:I10"/>
    <mergeCell ref="K10:M10"/>
    <mergeCell ref="N10:O10"/>
    <mergeCell ref="P10:Q10"/>
    <mergeCell ref="R10:Y10"/>
    <mergeCell ref="B9:C9"/>
    <mergeCell ref="D9:E9"/>
    <mergeCell ref="F9:G9"/>
    <mergeCell ref="H9:I9"/>
    <mergeCell ref="K9:M9"/>
    <mergeCell ref="N9:O9"/>
    <mergeCell ref="B8:C8"/>
    <mergeCell ref="D8:E8"/>
    <mergeCell ref="F8:G8"/>
    <mergeCell ref="H8:I8"/>
    <mergeCell ref="K8:M8"/>
    <mergeCell ref="N8:O8"/>
    <mergeCell ref="P8:Q8"/>
    <mergeCell ref="R8:Y8"/>
    <mergeCell ref="P9:Q9"/>
    <mergeCell ref="R9:Y9"/>
    <mergeCell ref="D6:E6"/>
    <mergeCell ref="F6:G6"/>
    <mergeCell ref="H6:I6"/>
    <mergeCell ref="R6:Y6"/>
    <mergeCell ref="B7:C7"/>
    <mergeCell ref="D7:E7"/>
    <mergeCell ref="F7:G7"/>
    <mergeCell ref="H7:I7"/>
    <mergeCell ref="K7:M7"/>
    <mergeCell ref="N7:O7"/>
    <mergeCell ref="P7:Q7"/>
    <mergeCell ref="R7:Y7"/>
    <mergeCell ref="P4:Q4"/>
    <mergeCell ref="R4:Y4"/>
    <mergeCell ref="B5:C5"/>
    <mergeCell ref="D5:E5"/>
    <mergeCell ref="F5:G5"/>
    <mergeCell ref="H5:I5"/>
    <mergeCell ref="K5:M5"/>
    <mergeCell ref="N5:O5"/>
    <mergeCell ref="P5:Q5"/>
    <mergeCell ref="R5:Y5"/>
    <mergeCell ref="B4:C4"/>
    <mergeCell ref="D4:E4"/>
    <mergeCell ref="F4:G4"/>
    <mergeCell ref="H4:I4"/>
    <mergeCell ref="K4:M4"/>
    <mergeCell ref="N4:O4"/>
    <mergeCell ref="P2:Q2"/>
    <mergeCell ref="R2:Y2"/>
    <mergeCell ref="B3:C3"/>
    <mergeCell ref="D3:E3"/>
    <mergeCell ref="F3:G3"/>
    <mergeCell ref="H3:I3"/>
    <mergeCell ref="K3:M3"/>
    <mergeCell ref="N3:O3"/>
    <mergeCell ref="P3:Q3"/>
    <mergeCell ref="R3:Y3"/>
    <mergeCell ref="B2:C2"/>
    <mergeCell ref="D2:E2"/>
    <mergeCell ref="F2:G2"/>
    <mergeCell ref="H2:I2"/>
    <mergeCell ref="K2:M2"/>
    <mergeCell ref="N2: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opLeftCell="A13" workbookViewId="0">
      <selection activeCell="C5" sqref="C5:D5"/>
    </sheetView>
  </sheetViews>
  <sheetFormatPr baseColWidth="10" defaultRowHeight="15" x14ac:dyDescent="0.25"/>
  <cols>
    <col min="1" max="1" width="6.7109375" customWidth="1"/>
    <col min="2" max="2" width="11.5703125" hidden="1" customWidth="1"/>
    <col min="3" max="3" width="7.42578125" customWidth="1"/>
    <col min="4" max="4" width="11.5703125" hidden="1" customWidth="1"/>
    <col min="5" max="5" width="6.7109375" customWidth="1"/>
    <col min="6" max="6" width="11.5703125" hidden="1" customWidth="1"/>
    <col min="7" max="7" width="5.42578125" customWidth="1"/>
    <col min="8" max="8" width="11.5703125" hidden="1" customWidth="1"/>
    <col min="9" max="9" width="7" style="24" customWidth="1"/>
    <col min="10" max="10" width="5.7109375" customWidth="1"/>
    <col min="11" max="12" width="11.5703125" hidden="1" customWidth="1"/>
    <col min="13" max="13" width="6" customWidth="1"/>
    <col min="14" max="14" width="11.5703125" hidden="1" customWidth="1"/>
    <col min="15" max="15" width="6" customWidth="1"/>
    <col min="16" max="16" width="11.5703125" hidden="1" customWidth="1"/>
    <col min="20" max="20" width="4.7109375" customWidth="1"/>
    <col min="21" max="21" width="4.85546875" hidden="1" customWidth="1"/>
    <col min="22" max="22" width="2.28515625" hidden="1" customWidth="1"/>
    <col min="23" max="23" width="9.5703125" hidden="1" customWidth="1"/>
    <col min="24" max="24" width="0.7109375" hidden="1" customWidth="1"/>
    <col min="25" max="25" width="17" bestFit="1" customWidth="1"/>
    <col min="26" max="26" width="20.28515625" customWidth="1"/>
  </cols>
  <sheetData>
    <row r="1" spans="1:26" x14ac:dyDescent="0.25">
      <c r="A1" s="424" t="s">
        <v>174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</row>
    <row r="2" spans="1:26" ht="27" customHeight="1" x14ac:dyDescent="0.25">
      <c r="A2" s="475" t="s">
        <v>0</v>
      </c>
      <c r="B2" s="474"/>
      <c r="C2" s="425" t="s">
        <v>1</v>
      </c>
      <c r="D2" s="474"/>
      <c r="E2" s="425" t="s">
        <v>2</v>
      </c>
      <c r="F2" s="474"/>
      <c r="G2" s="425" t="s">
        <v>3</v>
      </c>
      <c r="H2" s="474"/>
      <c r="I2" s="66" t="s">
        <v>4</v>
      </c>
      <c r="J2" s="425" t="s">
        <v>5</v>
      </c>
      <c r="K2" s="426"/>
      <c r="L2" s="474"/>
      <c r="M2" s="425" t="s">
        <v>6</v>
      </c>
      <c r="N2" s="474"/>
      <c r="O2" s="425" t="s">
        <v>7</v>
      </c>
      <c r="P2" s="474"/>
      <c r="Q2" s="425" t="s">
        <v>8</v>
      </c>
      <c r="R2" s="426"/>
      <c r="S2" s="426"/>
      <c r="T2" s="426"/>
      <c r="U2" s="426"/>
      <c r="V2" s="426"/>
      <c r="W2" s="426"/>
      <c r="X2" s="474"/>
      <c r="Y2" s="67" t="s">
        <v>9</v>
      </c>
    </row>
    <row r="3" spans="1:26" ht="15.75" customHeight="1" x14ac:dyDescent="0.25">
      <c r="A3" s="431" t="s">
        <v>10</v>
      </c>
      <c r="B3" s="432"/>
      <c r="C3" s="431" t="s">
        <v>11</v>
      </c>
      <c r="D3" s="432"/>
      <c r="E3" s="431"/>
      <c r="F3" s="432"/>
      <c r="G3" s="431"/>
      <c r="H3" s="432"/>
      <c r="I3" s="36"/>
      <c r="J3" s="431"/>
      <c r="K3" s="432"/>
      <c r="L3" s="432"/>
      <c r="M3" s="431"/>
      <c r="N3" s="432"/>
      <c r="O3" s="431"/>
      <c r="P3" s="432"/>
      <c r="Q3" s="433" t="s">
        <v>12</v>
      </c>
      <c r="R3" s="432"/>
      <c r="S3" s="432"/>
      <c r="T3" s="432"/>
      <c r="U3" s="432"/>
      <c r="V3" s="432"/>
      <c r="W3" s="432"/>
      <c r="X3" s="432"/>
      <c r="Y3" s="37">
        <f>+Y4+Y15</f>
        <v>7111973310</v>
      </c>
    </row>
    <row r="4" spans="1:26" ht="15" customHeight="1" x14ac:dyDescent="0.25">
      <c r="A4" s="435" t="s">
        <v>10</v>
      </c>
      <c r="B4" s="436"/>
      <c r="C4" s="435" t="s">
        <v>11</v>
      </c>
      <c r="D4" s="436"/>
      <c r="E4" s="435" t="s">
        <v>13</v>
      </c>
      <c r="F4" s="436"/>
      <c r="G4" s="435"/>
      <c r="H4" s="436"/>
      <c r="I4" s="38"/>
      <c r="J4" s="435"/>
      <c r="K4" s="436"/>
      <c r="L4" s="436"/>
      <c r="M4" s="435"/>
      <c r="N4" s="436"/>
      <c r="O4" s="435"/>
      <c r="P4" s="436"/>
      <c r="Q4" s="437" t="s">
        <v>14</v>
      </c>
      <c r="R4" s="436"/>
      <c r="S4" s="436"/>
      <c r="T4" s="436"/>
      <c r="U4" s="436"/>
      <c r="V4" s="436"/>
      <c r="W4" s="436"/>
      <c r="X4" s="436"/>
      <c r="Y4" s="39">
        <f>+Y5</f>
        <v>1402300000</v>
      </c>
    </row>
    <row r="5" spans="1:26" ht="15" customHeight="1" x14ac:dyDescent="0.25">
      <c r="A5" s="438" t="s">
        <v>10</v>
      </c>
      <c r="B5" s="439"/>
      <c r="C5" s="438" t="s">
        <v>11</v>
      </c>
      <c r="D5" s="439"/>
      <c r="E5" s="438" t="s">
        <v>13</v>
      </c>
      <c r="F5" s="439"/>
      <c r="G5" s="438" t="s">
        <v>13</v>
      </c>
      <c r="H5" s="439"/>
      <c r="I5" s="29"/>
      <c r="J5" s="438"/>
      <c r="K5" s="439"/>
      <c r="L5" s="439"/>
      <c r="M5" s="438"/>
      <c r="N5" s="439"/>
      <c r="O5" s="438"/>
      <c r="P5" s="439"/>
      <c r="Q5" s="440" t="s">
        <v>15</v>
      </c>
      <c r="R5" s="439"/>
      <c r="S5" s="439"/>
      <c r="T5" s="439"/>
      <c r="U5" s="439"/>
      <c r="V5" s="439"/>
      <c r="W5" s="439"/>
      <c r="X5" s="439"/>
      <c r="Y5" s="30">
        <f>Y6+Y9+Y11+Y12+Y13</f>
        <v>1402300000</v>
      </c>
    </row>
    <row r="6" spans="1:26" ht="23.25" customHeight="1" x14ac:dyDescent="0.25">
      <c r="A6" s="57" t="s">
        <v>10</v>
      </c>
      <c r="B6" s="58"/>
      <c r="C6" s="450" t="s">
        <v>11</v>
      </c>
      <c r="D6" s="451"/>
      <c r="E6" s="450" t="s">
        <v>13</v>
      </c>
      <c r="F6" s="451"/>
      <c r="G6" s="450" t="s">
        <v>13</v>
      </c>
      <c r="H6" s="451"/>
      <c r="I6" s="31" t="s">
        <v>22</v>
      </c>
      <c r="J6" s="57"/>
      <c r="K6" s="58"/>
      <c r="L6" s="58"/>
      <c r="M6" s="57"/>
      <c r="N6" s="58"/>
      <c r="O6" s="57"/>
      <c r="P6" s="58"/>
      <c r="Q6" s="454" t="s">
        <v>71</v>
      </c>
      <c r="R6" s="451"/>
      <c r="S6" s="451"/>
      <c r="T6" s="451"/>
      <c r="U6" s="451"/>
      <c r="V6" s="451"/>
      <c r="W6" s="451"/>
      <c r="X6" s="451"/>
      <c r="Y6" s="3">
        <f>+Y7+Y8</f>
        <v>50500000</v>
      </c>
    </row>
    <row r="7" spans="1:26" ht="15" customHeight="1" x14ac:dyDescent="0.25">
      <c r="A7" s="450" t="s">
        <v>10</v>
      </c>
      <c r="B7" s="451"/>
      <c r="C7" s="450" t="s">
        <v>11</v>
      </c>
      <c r="D7" s="451"/>
      <c r="E7" s="450" t="s">
        <v>13</v>
      </c>
      <c r="F7" s="451"/>
      <c r="G7" s="450" t="s">
        <v>13</v>
      </c>
      <c r="H7" s="451"/>
      <c r="I7" s="31" t="s">
        <v>22</v>
      </c>
      <c r="J7" s="450" t="s">
        <v>30</v>
      </c>
      <c r="K7" s="451"/>
      <c r="L7" s="451"/>
      <c r="M7" s="450" t="s">
        <v>13</v>
      </c>
      <c r="N7" s="451"/>
      <c r="O7" s="450">
        <v>1</v>
      </c>
      <c r="P7" s="451"/>
      <c r="Q7" s="454" t="s">
        <v>138</v>
      </c>
      <c r="R7" s="451"/>
      <c r="S7" s="451"/>
      <c r="T7" s="451"/>
      <c r="U7" s="451"/>
      <c r="V7" s="451"/>
      <c r="W7" s="451"/>
      <c r="X7" s="451"/>
      <c r="Y7" s="3">
        <v>500000</v>
      </c>
    </row>
    <row r="8" spans="1:26" ht="15" customHeight="1" x14ac:dyDescent="0.25">
      <c r="A8" s="450" t="s">
        <v>10</v>
      </c>
      <c r="B8" s="451"/>
      <c r="C8" s="450" t="s">
        <v>11</v>
      </c>
      <c r="D8" s="451"/>
      <c r="E8" s="450" t="s">
        <v>13</v>
      </c>
      <c r="F8" s="451"/>
      <c r="G8" s="450" t="s">
        <v>13</v>
      </c>
      <c r="H8" s="451"/>
      <c r="I8" s="31" t="s">
        <v>22</v>
      </c>
      <c r="J8" s="450" t="s">
        <v>30</v>
      </c>
      <c r="K8" s="451"/>
      <c r="L8" s="451"/>
      <c r="M8" s="450" t="s">
        <v>13</v>
      </c>
      <c r="N8" s="451"/>
      <c r="O8" s="450">
        <v>2</v>
      </c>
      <c r="P8" s="451"/>
      <c r="Q8" s="454" t="s">
        <v>50</v>
      </c>
      <c r="R8" s="451"/>
      <c r="S8" s="451"/>
      <c r="T8" s="451"/>
      <c r="U8" s="451"/>
      <c r="V8" s="451"/>
      <c r="W8" s="451"/>
      <c r="X8" s="451"/>
      <c r="Y8" s="3">
        <v>50000000</v>
      </c>
    </row>
    <row r="9" spans="1:26" ht="15" customHeight="1" x14ac:dyDescent="0.25">
      <c r="A9" s="450" t="s">
        <v>10</v>
      </c>
      <c r="B9" s="451"/>
      <c r="C9" s="450" t="s">
        <v>11</v>
      </c>
      <c r="D9" s="451"/>
      <c r="E9" s="450" t="s">
        <v>13</v>
      </c>
      <c r="F9" s="451"/>
      <c r="G9" s="450" t="s">
        <v>13</v>
      </c>
      <c r="H9" s="451"/>
      <c r="I9" s="31" t="s">
        <v>16</v>
      </c>
      <c r="J9" s="450"/>
      <c r="K9" s="451"/>
      <c r="L9" s="451"/>
      <c r="M9" s="450"/>
      <c r="N9" s="451"/>
      <c r="O9" s="450"/>
      <c r="P9" s="451"/>
      <c r="Q9" s="454" t="s">
        <v>17</v>
      </c>
      <c r="R9" s="451"/>
      <c r="S9" s="451"/>
      <c r="T9" s="451"/>
      <c r="U9" s="451"/>
      <c r="V9" s="451"/>
      <c r="W9" s="451"/>
      <c r="X9" s="451"/>
      <c r="Y9" s="3">
        <f>Y10</f>
        <v>50000000</v>
      </c>
    </row>
    <row r="10" spans="1:26" ht="23.25" customHeight="1" x14ac:dyDescent="0.25">
      <c r="A10" s="465" t="s">
        <v>10</v>
      </c>
      <c r="B10" s="466"/>
      <c r="C10" s="465" t="s">
        <v>11</v>
      </c>
      <c r="D10" s="466"/>
      <c r="E10" s="465" t="s">
        <v>13</v>
      </c>
      <c r="F10" s="466"/>
      <c r="G10" s="465" t="s">
        <v>13</v>
      </c>
      <c r="H10" s="466"/>
      <c r="I10" s="31" t="s">
        <v>16</v>
      </c>
      <c r="J10" s="465" t="s">
        <v>25</v>
      </c>
      <c r="K10" s="471"/>
      <c r="L10" s="466"/>
      <c r="M10" s="465"/>
      <c r="N10" s="466"/>
      <c r="O10" s="465"/>
      <c r="P10" s="466"/>
      <c r="Q10" s="467" t="s">
        <v>51</v>
      </c>
      <c r="R10" s="468"/>
      <c r="S10" s="468"/>
      <c r="T10" s="468"/>
      <c r="U10" s="468"/>
      <c r="V10" s="468"/>
      <c r="W10" s="468"/>
      <c r="X10" s="469"/>
      <c r="Y10" s="3">
        <v>50000000</v>
      </c>
    </row>
    <row r="11" spans="1:26" ht="23.25" customHeight="1" x14ac:dyDescent="0.25">
      <c r="A11" s="450" t="s">
        <v>10</v>
      </c>
      <c r="B11" s="451"/>
      <c r="C11" s="450" t="s">
        <v>11</v>
      </c>
      <c r="D11" s="451"/>
      <c r="E11" s="450" t="s">
        <v>13</v>
      </c>
      <c r="F11" s="451"/>
      <c r="G11" s="450" t="s">
        <v>13</v>
      </c>
      <c r="H11" s="451"/>
      <c r="I11" s="31" t="s">
        <v>16</v>
      </c>
      <c r="J11" s="450" t="s">
        <v>28</v>
      </c>
      <c r="K11" s="451"/>
      <c r="L11" s="451"/>
      <c r="M11" s="450"/>
      <c r="N11" s="451"/>
      <c r="O11" s="450"/>
      <c r="P11" s="451"/>
      <c r="Q11" s="454" t="s">
        <v>161</v>
      </c>
      <c r="R11" s="451"/>
      <c r="S11" s="451"/>
      <c r="T11" s="451"/>
      <c r="U11" s="451"/>
      <c r="V11" s="451"/>
      <c r="W11" s="451"/>
      <c r="X11" s="451"/>
      <c r="Y11" s="3">
        <v>758000000</v>
      </c>
    </row>
    <row r="12" spans="1:26" ht="15" customHeight="1" x14ac:dyDescent="0.25">
      <c r="A12" s="450" t="s">
        <v>10</v>
      </c>
      <c r="B12" s="451"/>
      <c r="C12" s="450" t="s">
        <v>11</v>
      </c>
      <c r="D12" s="451"/>
      <c r="E12" s="450" t="s">
        <v>13</v>
      </c>
      <c r="F12" s="451"/>
      <c r="G12" s="450" t="s">
        <v>13</v>
      </c>
      <c r="H12" s="451"/>
      <c r="I12" s="31" t="s">
        <v>26</v>
      </c>
      <c r="J12" s="450" t="s">
        <v>20</v>
      </c>
      <c r="K12" s="451"/>
      <c r="L12" s="451"/>
      <c r="M12" s="450" t="s">
        <v>34</v>
      </c>
      <c r="N12" s="451"/>
      <c r="O12" s="450"/>
      <c r="P12" s="451"/>
      <c r="Q12" s="454" t="s">
        <v>160</v>
      </c>
      <c r="R12" s="451"/>
      <c r="S12" s="451"/>
      <c r="T12" s="451"/>
      <c r="U12" s="451"/>
      <c r="V12" s="451"/>
      <c r="W12" s="451"/>
      <c r="X12" s="451"/>
      <c r="Y12" s="3">
        <v>540000000</v>
      </c>
    </row>
    <row r="13" spans="1:26" ht="15" customHeight="1" x14ac:dyDescent="0.25">
      <c r="A13" s="57" t="s">
        <v>126</v>
      </c>
      <c r="B13" s="58"/>
      <c r="C13" s="450" t="s">
        <v>11</v>
      </c>
      <c r="D13" s="451"/>
      <c r="E13" s="450" t="s">
        <v>13</v>
      </c>
      <c r="F13" s="451"/>
      <c r="G13" s="450" t="s">
        <v>13</v>
      </c>
      <c r="H13" s="451"/>
      <c r="I13" s="31" t="s">
        <v>26</v>
      </c>
      <c r="J13" s="57"/>
      <c r="K13" s="58"/>
      <c r="L13" s="58"/>
      <c r="M13" s="57"/>
      <c r="N13" s="58"/>
      <c r="O13" s="57"/>
      <c r="P13" s="58"/>
      <c r="Q13" s="454" t="s">
        <v>127</v>
      </c>
      <c r="R13" s="451"/>
      <c r="S13" s="451"/>
      <c r="T13" s="451"/>
      <c r="U13" s="451"/>
      <c r="V13" s="58"/>
      <c r="W13" s="58"/>
      <c r="X13" s="58"/>
      <c r="Y13" s="3">
        <f>Y14</f>
        <v>3800000</v>
      </c>
    </row>
    <row r="14" spans="1:26" ht="15" customHeight="1" x14ac:dyDescent="0.25">
      <c r="A14" s="450" t="s">
        <v>126</v>
      </c>
      <c r="B14" s="451"/>
      <c r="C14" s="450" t="s">
        <v>11</v>
      </c>
      <c r="D14" s="451"/>
      <c r="E14" s="450" t="s">
        <v>13</v>
      </c>
      <c r="F14" s="451"/>
      <c r="G14" s="450" t="s">
        <v>13</v>
      </c>
      <c r="H14" s="451"/>
      <c r="I14" s="31" t="s">
        <v>26</v>
      </c>
      <c r="J14" s="450" t="s">
        <v>20</v>
      </c>
      <c r="K14" s="451"/>
      <c r="L14" s="451"/>
      <c r="M14" s="450" t="s">
        <v>25</v>
      </c>
      <c r="N14" s="451"/>
      <c r="O14" s="450"/>
      <c r="P14" s="451"/>
      <c r="Q14" s="454" t="s">
        <v>127</v>
      </c>
      <c r="R14" s="451"/>
      <c r="S14" s="451"/>
      <c r="T14" s="451"/>
      <c r="U14" s="451"/>
      <c r="V14" s="451"/>
      <c r="W14" s="451"/>
      <c r="X14" s="451"/>
      <c r="Y14" s="3">
        <v>3800000</v>
      </c>
      <c r="Z14" s="59"/>
    </row>
    <row r="15" spans="1:26" ht="15" customHeight="1" x14ac:dyDescent="0.25">
      <c r="A15" s="435" t="s">
        <v>10</v>
      </c>
      <c r="B15" s="436"/>
      <c r="C15" s="435" t="s">
        <v>11</v>
      </c>
      <c r="D15" s="436"/>
      <c r="E15" s="435" t="s">
        <v>11</v>
      </c>
      <c r="F15" s="436"/>
      <c r="G15" s="435"/>
      <c r="H15" s="436"/>
      <c r="I15" s="38"/>
      <c r="J15" s="435"/>
      <c r="K15" s="436"/>
      <c r="L15" s="436"/>
      <c r="M15" s="435"/>
      <c r="N15" s="436"/>
      <c r="O15" s="435"/>
      <c r="P15" s="436"/>
      <c r="Q15" s="437" t="s">
        <v>18</v>
      </c>
      <c r="R15" s="436"/>
      <c r="S15" s="436"/>
      <c r="T15" s="436"/>
      <c r="U15" s="436"/>
      <c r="V15" s="436"/>
      <c r="W15" s="436"/>
      <c r="X15" s="436"/>
      <c r="Y15" s="39">
        <f>+Y16+Y29</f>
        <v>5709673310</v>
      </c>
    </row>
    <row r="16" spans="1:26" ht="15" customHeight="1" x14ac:dyDescent="0.25">
      <c r="A16" s="438" t="s">
        <v>10</v>
      </c>
      <c r="B16" s="439"/>
      <c r="C16" s="438" t="s">
        <v>11</v>
      </c>
      <c r="D16" s="439"/>
      <c r="E16" s="438" t="s">
        <v>11</v>
      </c>
      <c r="F16" s="439"/>
      <c r="G16" s="438" t="s">
        <v>13</v>
      </c>
      <c r="H16" s="439"/>
      <c r="I16" s="29"/>
      <c r="J16" s="438"/>
      <c r="K16" s="439"/>
      <c r="L16" s="439"/>
      <c r="M16" s="438"/>
      <c r="N16" s="439"/>
      <c r="O16" s="438"/>
      <c r="P16" s="439"/>
      <c r="Q16" s="440" t="s">
        <v>19</v>
      </c>
      <c r="R16" s="439"/>
      <c r="S16" s="439"/>
      <c r="T16" s="439"/>
      <c r="U16" s="439"/>
      <c r="V16" s="439"/>
      <c r="W16" s="439"/>
      <c r="X16" s="439"/>
      <c r="Y16" s="30">
        <f>+Y17+Y20+Y25</f>
        <v>101000000</v>
      </c>
    </row>
    <row r="17" spans="1:25" ht="23.25" customHeight="1" x14ac:dyDescent="0.25">
      <c r="A17" s="450" t="s">
        <v>10</v>
      </c>
      <c r="B17" s="451"/>
      <c r="C17" s="450" t="s">
        <v>11</v>
      </c>
      <c r="D17" s="451"/>
      <c r="E17" s="450" t="s">
        <v>11</v>
      </c>
      <c r="F17" s="451"/>
      <c r="G17" s="450" t="s">
        <v>13</v>
      </c>
      <c r="H17" s="451"/>
      <c r="I17" s="31" t="s">
        <v>20</v>
      </c>
      <c r="J17" s="450"/>
      <c r="K17" s="451"/>
      <c r="L17" s="451"/>
      <c r="M17" s="450"/>
      <c r="N17" s="451"/>
      <c r="O17" s="450"/>
      <c r="P17" s="451"/>
      <c r="Q17" s="454" t="s">
        <v>21</v>
      </c>
      <c r="R17" s="451"/>
      <c r="S17" s="451"/>
      <c r="T17" s="451"/>
      <c r="U17" s="451"/>
      <c r="V17" s="451"/>
      <c r="W17" s="451"/>
      <c r="X17" s="451"/>
      <c r="Y17" s="3">
        <f>Y18+Y19</f>
        <v>13500000</v>
      </c>
    </row>
    <row r="18" spans="1:25" ht="15" customHeight="1" x14ac:dyDescent="0.25">
      <c r="A18" s="450" t="s">
        <v>10</v>
      </c>
      <c r="B18" s="451"/>
      <c r="C18" s="450" t="s">
        <v>11</v>
      </c>
      <c r="D18" s="451"/>
      <c r="E18" s="450" t="s">
        <v>11</v>
      </c>
      <c r="F18" s="451"/>
      <c r="G18" s="450" t="s">
        <v>13</v>
      </c>
      <c r="H18" s="451"/>
      <c r="I18" s="31" t="s">
        <v>20</v>
      </c>
      <c r="J18" s="450" t="s">
        <v>22</v>
      </c>
      <c r="K18" s="451"/>
      <c r="L18" s="451"/>
      <c r="M18" s="450">
        <v>9</v>
      </c>
      <c r="N18" s="451"/>
      <c r="O18" s="450"/>
      <c r="P18" s="451"/>
      <c r="Q18" s="454" t="s">
        <v>118</v>
      </c>
      <c r="R18" s="451"/>
      <c r="S18" s="451"/>
      <c r="T18" s="451"/>
      <c r="U18" s="451"/>
      <c r="V18" s="451"/>
      <c r="W18" s="451"/>
      <c r="X18" s="451"/>
      <c r="Y18" s="3">
        <v>2000000</v>
      </c>
    </row>
    <row r="19" spans="1:25" ht="15" customHeight="1" x14ac:dyDescent="0.25">
      <c r="A19" s="450" t="s">
        <v>10</v>
      </c>
      <c r="B19" s="451"/>
      <c r="C19" s="450" t="s">
        <v>11</v>
      </c>
      <c r="D19" s="451"/>
      <c r="E19" s="450" t="s">
        <v>11</v>
      </c>
      <c r="F19" s="451"/>
      <c r="G19" s="450" t="s">
        <v>13</v>
      </c>
      <c r="H19" s="451"/>
      <c r="I19" s="31" t="s">
        <v>20</v>
      </c>
      <c r="J19" s="450" t="s">
        <v>30</v>
      </c>
      <c r="K19" s="451"/>
      <c r="L19" s="451"/>
      <c r="M19" s="450"/>
      <c r="N19" s="451"/>
      <c r="O19" s="450"/>
      <c r="P19" s="451"/>
      <c r="Q19" s="454" t="s">
        <v>62</v>
      </c>
      <c r="R19" s="451"/>
      <c r="S19" s="451"/>
      <c r="T19" s="451"/>
      <c r="U19" s="451"/>
      <c r="V19" s="451"/>
      <c r="W19" s="451"/>
      <c r="X19" s="451"/>
      <c r="Y19" s="3">
        <v>11500000</v>
      </c>
    </row>
    <row r="20" spans="1:25" ht="23.25" customHeight="1" x14ac:dyDescent="0.25">
      <c r="A20" s="450" t="s">
        <v>10</v>
      </c>
      <c r="B20" s="451"/>
      <c r="C20" s="450" t="s">
        <v>11</v>
      </c>
      <c r="D20" s="451"/>
      <c r="E20" s="450" t="s">
        <v>11</v>
      </c>
      <c r="F20" s="451"/>
      <c r="G20" s="450" t="s">
        <v>13</v>
      </c>
      <c r="H20" s="451"/>
      <c r="I20" s="31" t="s">
        <v>22</v>
      </c>
      <c r="J20" s="450"/>
      <c r="K20" s="451"/>
      <c r="L20" s="451"/>
      <c r="M20" s="450"/>
      <c r="N20" s="451"/>
      <c r="O20" s="450"/>
      <c r="P20" s="451"/>
      <c r="Q20" s="454" t="s">
        <v>23</v>
      </c>
      <c r="R20" s="451"/>
      <c r="S20" s="451"/>
      <c r="T20" s="451"/>
      <c r="U20" s="451"/>
      <c r="V20" s="451"/>
      <c r="W20" s="451"/>
      <c r="X20" s="451"/>
      <c r="Y20" s="3">
        <f>+Y21+Y22+Y23+Y24</f>
        <v>75500000</v>
      </c>
    </row>
    <row r="21" spans="1:25" ht="23.25" customHeight="1" x14ac:dyDescent="0.25">
      <c r="A21" s="450" t="s">
        <v>10</v>
      </c>
      <c r="B21" s="451"/>
      <c r="C21" s="450" t="s">
        <v>11</v>
      </c>
      <c r="D21" s="451"/>
      <c r="E21" s="450" t="s">
        <v>11</v>
      </c>
      <c r="F21" s="451"/>
      <c r="G21" s="450" t="s">
        <v>13</v>
      </c>
      <c r="H21" s="451"/>
      <c r="I21" s="31" t="s">
        <v>22</v>
      </c>
      <c r="J21" s="450" t="s">
        <v>20</v>
      </c>
      <c r="K21" s="451"/>
      <c r="L21" s="451"/>
      <c r="M21" s="450"/>
      <c r="N21" s="451"/>
      <c r="O21" s="450"/>
      <c r="P21" s="451"/>
      <c r="Q21" s="454" t="s">
        <v>63</v>
      </c>
      <c r="R21" s="451"/>
      <c r="S21" s="451"/>
      <c r="T21" s="451"/>
      <c r="U21" s="451"/>
      <c r="V21" s="451"/>
      <c r="W21" s="451"/>
      <c r="X21" s="451"/>
      <c r="Y21" s="3">
        <v>15500000</v>
      </c>
    </row>
    <row r="22" spans="1:25" ht="51.75" customHeight="1" x14ac:dyDescent="0.25">
      <c r="A22" s="450" t="s">
        <v>10</v>
      </c>
      <c r="B22" s="451"/>
      <c r="C22" s="450" t="s">
        <v>11</v>
      </c>
      <c r="D22" s="451"/>
      <c r="E22" s="450" t="s">
        <v>11</v>
      </c>
      <c r="F22" s="451"/>
      <c r="G22" s="450" t="s">
        <v>13</v>
      </c>
      <c r="H22" s="451"/>
      <c r="I22" s="31" t="s">
        <v>22</v>
      </c>
      <c r="J22" s="450" t="s">
        <v>20</v>
      </c>
      <c r="K22" s="451" t="s">
        <v>13</v>
      </c>
      <c r="L22" s="451" t="s">
        <v>20</v>
      </c>
      <c r="M22" s="450" t="s">
        <v>121</v>
      </c>
      <c r="N22" s="451"/>
      <c r="O22" s="450"/>
      <c r="P22" s="451"/>
      <c r="Q22" s="454" t="s">
        <v>120</v>
      </c>
      <c r="R22" s="451"/>
      <c r="S22" s="451"/>
      <c r="T22" s="451"/>
      <c r="U22" s="451"/>
      <c r="V22" s="451"/>
      <c r="W22" s="451"/>
      <c r="X22" s="451"/>
      <c r="Y22" s="3">
        <v>4000000</v>
      </c>
    </row>
    <row r="23" spans="1:25" ht="72" customHeight="1" x14ac:dyDescent="0.25">
      <c r="A23" s="450" t="s">
        <v>10</v>
      </c>
      <c r="B23" s="451"/>
      <c r="C23" s="450" t="s">
        <v>11</v>
      </c>
      <c r="D23" s="451"/>
      <c r="E23" s="450" t="s">
        <v>11</v>
      </c>
      <c r="F23" s="451"/>
      <c r="G23" s="450" t="s">
        <v>13</v>
      </c>
      <c r="H23" s="451"/>
      <c r="I23" s="31" t="s">
        <v>22</v>
      </c>
      <c r="J23" s="450" t="s">
        <v>20</v>
      </c>
      <c r="K23" s="451" t="s">
        <v>36</v>
      </c>
      <c r="L23" s="451" t="s">
        <v>20</v>
      </c>
      <c r="M23" s="450" t="s">
        <v>123</v>
      </c>
      <c r="N23" s="451"/>
      <c r="O23" s="450"/>
      <c r="P23" s="451"/>
      <c r="Q23" s="454" t="s">
        <v>122</v>
      </c>
      <c r="R23" s="451"/>
      <c r="S23" s="451"/>
      <c r="T23" s="451"/>
      <c r="U23" s="451"/>
      <c r="V23" s="451"/>
      <c r="W23" s="451"/>
      <c r="X23" s="451"/>
      <c r="Y23" s="3">
        <v>3000000</v>
      </c>
    </row>
    <row r="24" spans="1:25" ht="32.25" customHeight="1" x14ac:dyDescent="0.25">
      <c r="A24" s="450" t="s">
        <v>10</v>
      </c>
      <c r="B24" s="451"/>
      <c r="C24" s="450" t="s">
        <v>11</v>
      </c>
      <c r="D24" s="451"/>
      <c r="E24" s="450" t="s">
        <v>11</v>
      </c>
      <c r="F24" s="451"/>
      <c r="G24" s="450" t="s">
        <v>13</v>
      </c>
      <c r="H24" s="451"/>
      <c r="I24" s="31" t="s">
        <v>22</v>
      </c>
      <c r="J24" s="450" t="s">
        <v>22</v>
      </c>
      <c r="K24" s="451"/>
      <c r="L24" s="451"/>
      <c r="M24" s="450"/>
      <c r="N24" s="451"/>
      <c r="O24" s="450"/>
      <c r="P24" s="451"/>
      <c r="Q24" s="454" t="s">
        <v>64</v>
      </c>
      <c r="R24" s="451"/>
      <c r="S24" s="451"/>
      <c r="T24" s="451"/>
      <c r="U24" s="451"/>
      <c r="V24" s="451"/>
      <c r="W24" s="451"/>
      <c r="X24" s="451"/>
      <c r="Y24" s="3">
        <v>53000000</v>
      </c>
    </row>
    <row r="25" spans="1:25" ht="23.25" customHeight="1" x14ac:dyDescent="0.25">
      <c r="A25" s="450" t="s">
        <v>10</v>
      </c>
      <c r="B25" s="451"/>
      <c r="C25" s="450" t="s">
        <v>11</v>
      </c>
      <c r="D25" s="451"/>
      <c r="E25" s="450" t="s">
        <v>11</v>
      </c>
      <c r="F25" s="451"/>
      <c r="G25" s="450" t="s">
        <v>13</v>
      </c>
      <c r="H25" s="451"/>
      <c r="I25" s="31" t="s">
        <v>16</v>
      </c>
      <c r="J25" s="57"/>
      <c r="K25" s="58"/>
      <c r="L25" s="58"/>
      <c r="M25" s="57"/>
      <c r="N25" s="58"/>
      <c r="O25" s="57"/>
      <c r="P25" s="58"/>
      <c r="Q25" s="364" t="s">
        <v>102</v>
      </c>
      <c r="R25" s="365"/>
      <c r="S25" s="365"/>
      <c r="T25" s="365"/>
      <c r="U25" s="365"/>
      <c r="V25" s="365"/>
      <c r="W25" s="365"/>
      <c r="X25" s="366"/>
      <c r="Y25" s="3">
        <f>+Y26+Y27+Y28</f>
        <v>12000000</v>
      </c>
    </row>
    <row r="26" spans="1:25" ht="23.25" customHeight="1" x14ac:dyDescent="0.25">
      <c r="A26" s="450" t="s">
        <v>10</v>
      </c>
      <c r="B26" s="451"/>
      <c r="C26" s="450" t="s">
        <v>11</v>
      </c>
      <c r="D26" s="451"/>
      <c r="E26" s="450" t="s">
        <v>11</v>
      </c>
      <c r="F26" s="451"/>
      <c r="G26" s="450" t="s">
        <v>13</v>
      </c>
      <c r="H26" s="451"/>
      <c r="I26" s="31" t="s">
        <v>16</v>
      </c>
      <c r="J26" s="450" t="s">
        <v>25</v>
      </c>
      <c r="K26" s="451"/>
      <c r="L26" s="451"/>
      <c r="M26" s="450" t="s">
        <v>13</v>
      </c>
      <c r="N26" s="451"/>
      <c r="O26" s="450"/>
      <c r="P26" s="451"/>
      <c r="Q26" s="454" t="s">
        <v>65</v>
      </c>
      <c r="R26" s="451"/>
      <c r="S26" s="451"/>
      <c r="T26" s="451"/>
      <c r="U26" s="451"/>
      <c r="V26" s="451"/>
      <c r="W26" s="451"/>
      <c r="X26" s="451"/>
      <c r="Y26" s="3">
        <v>4000000</v>
      </c>
    </row>
    <row r="27" spans="1:25" ht="15" customHeight="1" x14ac:dyDescent="0.25">
      <c r="A27" s="450" t="s">
        <v>10</v>
      </c>
      <c r="B27" s="451"/>
      <c r="C27" s="450" t="s">
        <v>11</v>
      </c>
      <c r="D27" s="451"/>
      <c r="E27" s="450" t="s">
        <v>11</v>
      </c>
      <c r="F27" s="451"/>
      <c r="G27" s="450" t="s">
        <v>13</v>
      </c>
      <c r="H27" s="451"/>
      <c r="I27" s="31" t="s">
        <v>16</v>
      </c>
      <c r="J27" s="450" t="s">
        <v>26</v>
      </c>
      <c r="K27" s="451"/>
      <c r="L27" s="451"/>
      <c r="M27" s="450" t="s">
        <v>117</v>
      </c>
      <c r="N27" s="451"/>
      <c r="O27" s="450"/>
      <c r="P27" s="451"/>
      <c r="Q27" s="454" t="s">
        <v>116</v>
      </c>
      <c r="R27" s="451"/>
      <c r="S27" s="451"/>
      <c r="T27" s="451"/>
      <c r="U27" s="451"/>
      <c r="V27" s="451"/>
      <c r="W27" s="451"/>
      <c r="X27" s="451"/>
      <c r="Y27" s="3">
        <v>3000000</v>
      </c>
    </row>
    <row r="28" spans="1:25" ht="23.25" customHeight="1" x14ac:dyDescent="0.25">
      <c r="A28" s="450" t="s">
        <v>10</v>
      </c>
      <c r="B28" s="451"/>
      <c r="C28" s="450" t="s">
        <v>11</v>
      </c>
      <c r="D28" s="451"/>
      <c r="E28" s="450" t="s">
        <v>11</v>
      </c>
      <c r="F28" s="451"/>
      <c r="G28" s="450" t="s">
        <v>13</v>
      </c>
      <c r="H28" s="451"/>
      <c r="I28" s="31" t="s">
        <v>16</v>
      </c>
      <c r="J28" s="450" t="s">
        <v>28</v>
      </c>
      <c r="K28" s="451"/>
      <c r="L28" s="451"/>
      <c r="M28" s="450" t="s">
        <v>115</v>
      </c>
      <c r="N28" s="451"/>
      <c r="O28" s="450"/>
      <c r="P28" s="451"/>
      <c r="Q28" s="454" t="s">
        <v>114</v>
      </c>
      <c r="R28" s="451"/>
      <c r="S28" s="451"/>
      <c r="T28" s="451"/>
      <c r="U28" s="451"/>
      <c r="V28" s="451"/>
      <c r="W28" s="451"/>
      <c r="X28" s="451"/>
      <c r="Y28" s="3">
        <v>5000000</v>
      </c>
    </row>
    <row r="29" spans="1:25" ht="15" customHeight="1" x14ac:dyDescent="0.25">
      <c r="A29" s="438" t="s">
        <v>10</v>
      </c>
      <c r="B29" s="439"/>
      <c r="C29" s="438" t="s">
        <v>11</v>
      </c>
      <c r="D29" s="439"/>
      <c r="E29" s="438" t="s">
        <v>11</v>
      </c>
      <c r="F29" s="439"/>
      <c r="G29" s="438" t="s">
        <v>11</v>
      </c>
      <c r="H29" s="439"/>
      <c r="I29" s="29"/>
      <c r="J29" s="438"/>
      <c r="K29" s="439"/>
      <c r="L29" s="439"/>
      <c r="M29" s="438"/>
      <c r="N29" s="439"/>
      <c r="O29" s="438"/>
      <c r="P29" s="439"/>
      <c r="Q29" s="440" t="s">
        <v>24</v>
      </c>
      <c r="R29" s="439"/>
      <c r="S29" s="439"/>
      <c r="T29" s="439"/>
      <c r="U29" s="439"/>
      <c r="V29" s="439"/>
      <c r="W29" s="439"/>
      <c r="X29" s="439"/>
      <c r="Y29" s="30">
        <f>+Y30+Y32+Y39+Y45+Y59+Y62+Y63</f>
        <v>5608673310</v>
      </c>
    </row>
    <row r="30" spans="1:25" ht="15" customHeight="1" x14ac:dyDescent="0.25">
      <c r="A30" s="450" t="s">
        <v>10</v>
      </c>
      <c r="B30" s="451"/>
      <c r="C30" s="450" t="s">
        <v>11</v>
      </c>
      <c r="D30" s="451"/>
      <c r="E30" s="450" t="s">
        <v>11</v>
      </c>
      <c r="F30" s="451"/>
      <c r="G30" s="450" t="s">
        <v>11</v>
      </c>
      <c r="H30" s="451"/>
      <c r="I30" s="31" t="s">
        <v>25</v>
      </c>
      <c r="J30" s="57"/>
      <c r="K30" s="58"/>
      <c r="L30" s="58"/>
      <c r="M30" s="57"/>
      <c r="N30" s="58"/>
      <c r="O30" s="57"/>
      <c r="P30" s="58"/>
      <c r="Q30" s="454" t="s">
        <v>103</v>
      </c>
      <c r="R30" s="451"/>
      <c r="S30" s="451"/>
      <c r="T30" s="451"/>
      <c r="U30" s="451"/>
      <c r="V30" s="451"/>
      <c r="W30" s="451"/>
      <c r="X30" s="451"/>
      <c r="Y30" s="3">
        <f>+Y31</f>
        <v>100000000</v>
      </c>
    </row>
    <row r="31" spans="1:25" ht="23.25" customHeight="1" x14ac:dyDescent="0.25">
      <c r="A31" s="450" t="s">
        <v>10</v>
      </c>
      <c r="B31" s="451"/>
      <c r="C31" s="450" t="s">
        <v>11</v>
      </c>
      <c r="D31" s="451"/>
      <c r="E31" s="450" t="s">
        <v>11</v>
      </c>
      <c r="F31" s="451"/>
      <c r="G31" s="450" t="s">
        <v>11</v>
      </c>
      <c r="H31" s="451"/>
      <c r="I31" s="31" t="s">
        <v>25</v>
      </c>
      <c r="J31" s="450" t="s">
        <v>16</v>
      </c>
      <c r="K31" s="451"/>
      <c r="L31" s="451"/>
      <c r="M31" s="450" t="s">
        <v>13</v>
      </c>
      <c r="N31" s="451"/>
      <c r="O31" s="450"/>
      <c r="P31" s="451"/>
      <c r="Q31" s="454" t="s">
        <v>66</v>
      </c>
      <c r="R31" s="451"/>
      <c r="S31" s="451"/>
      <c r="T31" s="451"/>
      <c r="U31" s="451"/>
      <c r="V31" s="451"/>
      <c r="W31" s="451"/>
      <c r="X31" s="451"/>
      <c r="Y31" s="3">
        <v>100000000</v>
      </c>
    </row>
    <row r="32" spans="1:25" ht="49.5" customHeight="1" x14ac:dyDescent="0.25">
      <c r="A32" s="450" t="s">
        <v>10</v>
      </c>
      <c r="B32" s="451"/>
      <c r="C32" s="450" t="s">
        <v>11</v>
      </c>
      <c r="D32" s="451"/>
      <c r="E32" s="450" t="s">
        <v>11</v>
      </c>
      <c r="F32" s="451"/>
      <c r="G32" s="450" t="s">
        <v>11</v>
      </c>
      <c r="H32" s="451"/>
      <c r="I32" s="31" t="s">
        <v>26</v>
      </c>
      <c r="J32" s="450"/>
      <c r="K32" s="451"/>
      <c r="L32" s="451"/>
      <c r="M32" s="450"/>
      <c r="N32" s="451"/>
      <c r="O32" s="450"/>
      <c r="P32" s="451"/>
      <c r="Q32" s="454" t="s">
        <v>27</v>
      </c>
      <c r="R32" s="451"/>
      <c r="S32" s="451"/>
      <c r="T32" s="451"/>
      <c r="U32" s="451"/>
      <c r="V32" s="451"/>
      <c r="W32" s="451"/>
      <c r="X32" s="451"/>
      <c r="Y32" s="3">
        <f>Y33+Y34+Y35+Y36+Y37+Y38</f>
        <v>265000000</v>
      </c>
    </row>
    <row r="33" spans="1:25" ht="15" customHeight="1" x14ac:dyDescent="0.25">
      <c r="A33" s="450" t="s">
        <v>10</v>
      </c>
      <c r="B33" s="451"/>
      <c r="C33" s="450" t="s">
        <v>11</v>
      </c>
      <c r="D33" s="451"/>
      <c r="E33" s="450" t="s">
        <v>11</v>
      </c>
      <c r="F33" s="451"/>
      <c r="G33" s="450" t="s">
        <v>11</v>
      </c>
      <c r="H33" s="451"/>
      <c r="I33" s="31" t="s">
        <v>26</v>
      </c>
      <c r="J33" s="450" t="s">
        <v>22</v>
      </c>
      <c r="K33" s="451"/>
      <c r="L33" s="451"/>
      <c r="M33" s="450" t="s">
        <v>34</v>
      </c>
      <c r="N33" s="451"/>
      <c r="O33" s="450"/>
      <c r="P33" s="451"/>
      <c r="Q33" s="454" t="s">
        <v>96</v>
      </c>
      <c r="R33" s="451"/>
      <c r="S33" s="451"/>
      <c r="T33" s="451"/>
      <c r="U33" s="451"/>
      <c r="V33" s="451"/>
      <c r="W33" s="451"/>
      <c r="X33" s="451"/>
      <c r="Y33" s="3">
        <v>5000000</v>
      </c>
    </row>
    <row r="34" spans="1:25" ht="23.25" customHeight="1" x14ac:dyDescent="0.25">
      <c r="A34" s="450" t="s">
        <v>10</v>
      </c>
      <c r="B34" s="451"/>
      <c r="C34" s="450" t="s">
        <v>11</v>
      </c>
      <c r="D34" s="451"/>
      <c r="E34" s="450" t="s">
        <v>11</v>
      </c>
      <c r="F34" s="451"/>
      <c r="G34" s="450" t="s">
        <v>11</v>
      </c>
      <c r="H34" s="451"/>
      <c r="I34" s="31" t="s">
        <v>26</v>
      </c>
      <c r="J34" s="450" t="s">
        <v>22</v>
      </c>
      <c r="K34" s="451"/>
      <c r="L34" s="451"/>
      <c r="M34" s="450" t="s">
        <v>36</v>
      </c>
      <c r="N34" s="451"/>
      <c r="O34" s="450"/>
      <c r="P34" s="451"/>
      <c r="Q34" s="454" t="s">
        <v>97</v>
      </c>
      <c r="R34" s="451"/>
      <c r="S34" s="451"/>
      <c r="T34" s="451"/>
      <c r="U34" s="451"/>
      <c r="V34" s="451"/>
      <c r="W34" s="451"/>
      <c r="X34" s="451"/>
      <c r="Y34" s="3">
        <v>1000000</v>
      </c>
    </row>
    <row r="35" spans="1:25" ht="15" customHeight="1" x14ac:dyDescent="0.25">
      <c r="A35" s="450" t="s">
        <v>10</v>
      </c>
      <c r="B35" s="451"/>
      <c r="C35" s="450" t="s">
        <v>11</v>
      </c>
      <c r="D35" s="451"/>
      <c r="E35" s="450" t="s">
        <v>11</v>
      </c>
      <c r="F35" s="451"/>
      <c r="G35" s="450" t="s">
        <v>11</v>
      </c>
      <c r="H35" s="451"/>
      <c r="I35" s="31" t="s">
        <v>26</v>
      </c>
      <c r="J35" s="450" t="s">
        <v>16</v>
      </c>
      <c r="K35" s="451"/>
      <c r="L35" s="451"/>
      <c r="M35" s="450"/>
      <c r="N35" s="451"/>
      <c r="O35" s="450"/>
      <c r="P35" s="451"/>
      <c r="Q35" s="454" t="s">
        <v>67</v>
      </c>
      <c r="R35" s="451"/>
      <c r="S35" s="451"/>
      <c r="T35" s="451"/>
      <c r="U35" s="451"/>
      <c r="V35" s="451"/>
      <c r="W35" s="451"/>
      <c r="X35" s="451"/>
      <c r="Y35" s="3">
        <v>105000000</v>
      </c>
    </row>
    <row r="36" spans="1:25" ht="15" customHeight="1" x14ac:dyDescent="0.25">
      <c r="A36" s="450" t="s">
        <v>10</v>
      </c>
      <c r="B36" s="451"/>
      <c r="C36" s="450" t="s">
        <v>11</v>
      </c>
      <c r="D36" s="451"/>
      <c r="E36" s="450" t="s">
        <v>11</v>
      </c>
      <c r="F36" s="451"/>
      <c r="G36" s="450" t="s">
        <v>11</v>
      </c>
      <c r="H36" s="451"/>
      <c r="I36" s="31" t="s">
        <v>26</v>
      </c>
      <c r="J36" s="450" t="s">
        <v>25</v>
      </c>
      <c r="K36" s="451"/>
      <c r="L36" s="451"/>
      <c r="M36" s="450"/>
      <c r="N36" s="451"/>
      <c r="O36" s="450"/>
      <c r="P36" s="451"/>
      <c r="Q36" s="454" t="s">
        <v>68</v>
      </c>
      <c r="R36" s="451"/>
      <c r="S36" s="451"/>
      <c r="T36" s="451"/>
      <c r="U36" s="451"/>
      <c r="V36" s="451"/>
      <c r="W36" s="451"/>
      <c r="X36" s="451"/>
      <c r="Y36" s="3">
        <v>1000000</v>
      </c>
    </row>
    <row r="37" spans="1:25" ht="15" customHeight="1" x14ac:dyDescent="0.25">
      <c r="A37" s="450" t="s">
        <v>10</v>
      </c>
      <c r="B37" s="451"/>
      <c r="C37" s="450" t="s">
        <v>11</v>
      </c>
      <c r="D37" s="451"/>
      <c r="E37" s="450" t="s">
        <v>11</v>
      </c>
      <c r="F37" s="451"/>
      <c r="G37" s="450" t="s">
        <v>11</v>
      </c>
      <c r="H37" s="451"/>
      <c r="I37" s="31" t="s">
        <v>26</v>
      </c>
      <c r="J37" s="450" t="s">
        <v>30</v>
      </c>
      <c r="K37" s="451"/>
      <c r="L37" s="451"/>
      <c r="M37" s="450"/>
      <c r="N37" s="451"/>
      <c r="O37" s="450"/>
      <c r="P37" s="451"/>
      <c r="Q37" s="454" t="s">
        <v>69</v>
      </c>
      <c r="R37" s="451"/>
      <c r="S37" s="451"/>
      <c r="T37" s="451"/>
      <c r="U37" s="451"/>
      <c r="V37" s="451"/>
      <c r="W37" s="451"/>
      <c r="X37" s="451"/>
      <c r="Y37" s="3">
        <v>33000000</v>
      </c>
    </row>
    <row r="38" spans="1:25" ht="23.25" customHeight="1" x14ac:dyDescent="0.25">
      <c r="A38" s="450" t="s">
        <v>10</v>
      </c>
      <c r="B38" s="451"/>
      <c r="C38" s="450" t="s">
        <v>11</v>
      </c>
      <c r="D38" s="451"/>
      <c r="E38" s="450" t="s">
        <v>11</v>
      </c>
      <c r="F38" s="451"/>
      <c r="G38" s="450" t="s">
        <v>11</v>
      </c>
      <c r="H38" s="451"/>
      <c r="I38" s="31" t="s">
        <v>26</v>
      </c>
      <c r="J38" s="450" t="s">
        <v>32</v>
      </c>
      <c r="K38" s="451"/>
      <c r="L38" s="451"/>
      <c r="M38" s="450"/>
      <c r="N38" s="451"/>
      <c r="O38" s="450"/>
      <c r="P38" s="451"/>
      <c r="Q38" s="454" t="s">
        <v>70</v>
      </c>
      <c r="R38" s="451"/>
      <c r="S38" s="451"/>
      <c r="T38" s="451"/>
      <c r="U38" s="451"/>
      <c r="V38" s="451"/>
      <c r="W38" s="451"/>
      <c r="X38" s="451"/>
      <c r="Y38" s="3">
        <v>120000000</v>
      </c>
    </row>
    <row r="39" spans="1:25" ht="23.25" customHeight="1" x14ac:dyDescent="0.25">
      <c r="A39" s="450" t="s">
        <v>10</v>
      </c>
      <c r="B39" s="451"/>
      <c r="C39" s="450" t="s">
        <v>11</v>
      </c>
      <c r="D39" s="451"/>
      <c r="E39" s="450" t="s">
        <v>11</v>
      </c>
      <c r="F39" s="451"/>
      <c r="G39" s="450" t="s">
        <v>11</v>
      </c>
      <c r="H39" s="451"/>
      <c r="I39" s="31" t="s">
        <v>28</v>
      </c>
      <c r="J39" s="450"/>
      <c r="K39" s="451"/>
      <c r="L39" s="451"/>
      <c r="M39" s="450"/>
      <c r="N39" s="451"/>
      <c r="O39" s="450"/>
      <c r="P39" s="451"/>
      <c r="Q39" s="454" t="s">
        <v>29</v>
      </c>
      <c r="R39" s="451"/>
      <c r="S39" s="451"/>
      <c r="T39" s="451"/>
      <c r="U39" s="451"/>
      <c r="V39" s="451"/>
      <c r="W39" s="451"/>
      <c r="X39" s="451"/>
      <c r="Y39" s="3">
        <f>+Y40+Y41</f>
        <v>3191696528</v>
      </c>
    </row>
    <row r="40" spans="1:25" ht="15" customHeight="1" x14ac:dyDescent="0.25">
      <c r="A40" s="450" t="s">
        <v>10</v>
      </c>
      <c r="B40" s="451"/>
      <c r="C40" s="450" t="s">
        <v>11</v>
      </c>
      <c r="D40" s="451"/>
      <c r="E40" s="450" t="s">
        <v>11</v>
      </c>
      <c r="F40" s="451"/>
      <c r="G40" s="450" t="s">
        <v>11</v>
      </c>
      <c r="H40" s="451"/>
      <c r="I40" s="31" t="s">
        <v>28</v>
      </c>
      <c r="J40" s="450" t="s">
        <v>41</v>
      </c>
      <c r="K40" s="451"/>
      <c r="L40" s="451"/>
      <c r="M40" s="450"/>
      <c r="N40" s="451"/>
      <c r="O40" s="450"/>
      <c r="P40" s="451"/>
      <c r="Q40" s="454" t="s">
        <v>72</v>
      </c>
      <c r="R40" s="451"/>
      <c r="S40" s="451"/>
      <c r="T40" s="451"/>
      <c r="U40" s="451"/>
      <c r="V40" s="451"/>
      <c r="W40" s="451"/>
      <c r="X40" s="451"/>
      <c r="Y40" s="3">
        <v>130000000</v>
      </c>
    </row>
    <row r="41" spans="1:25" ht="15" customHeight="1" x14ac:dyDescent="0.25">
      <c r="A41" s="450" t="s">
        <v>10</v>
      </c>
      <c r="B41" s="451"/>
      <c r="C41" s="450" t="s">
        <v>11</v>
      </c>
      <c r="D41" s="451"/>
      <c r="E41" s="450" t="s">
        <v>11</v>
      </c>
      <c r="F41" s="451"/>
      <c r="G41" s="450" t="s">
        <v>11</v>
      </c>
      <c r="H41" s="451"/>
      <c r="I41" s="31" t="s">
        <v>28</v>
      </c>
      <c r="J41" s="450" t="s">
        <v>20</v>
      </c>
      <c r="K41" s="451"/>
      <c r="L41" s="451"/>
      <c r="M41" s="450"/>
      <c r="N41" s="451"/>
      <c r="O41" s="450"/>
      <c r="P41" s="451"/>
      <c r="Q41" s="454" t="s">
        <v>73</v>
      </c>
      <c r="R41" s="451"/>
      <c r="S41" s="451"/>
      <c r="T41" s="451"/>
      <c r="U41" s="451"/>
      <c r="V41" s="451"/>
      <c r="W41" s="451"/>
      <c r="X41" s="451"/>
      <c r="Y41" s="3">
        <f>+Y42</f>
        <v>3061696528</v>
      </c>
    </row>
    <row r="42" spans="1:25" ht="23.25" customHeight="1" x14ac:dyDescent="0.25">
      <c r="A42" s="450" t="s">
        <v>10</v>
      </c>
      <c r="B42" s="451"/>
      <c r="C42" s="450" t="s">
        <v>11</v>
      </c>
      <c r="D42" s="451"/>
      <c r="E42" s="450" t="s">
        <v>11</v>
      </c>
      <c r="F42" s="451"/>
      <c r="G42" s="450" t="s">
        <v>11</v>
      </c>
      <c r="H42" s="451"/>
      <c r="I42" s="31" t="s">
        <v>28</v>
      </c>
      <c r="J42" s="450" t="s">
        <v>20</v>
      </c>
      <c r="K42" s="451"/>
      <c r="L42" s="451"/>
      <c r="M42" s="450" t="s">
        <v>11</v>
      </c>
      <c r="N42" s="451"/>
      <c r="O42" s="450"/>
      <c r="P42" s="451"/>
      <c r="Q42" s="454" t="s">
        <v>98</v>
      </c>
      <c r="R42" s="451"/>
      <c r="S42" s="451"/>
      <c r="T42" s="451"/>
      <c r="U42" s="451"/>
      <c r="V42" s="451"/>
      <c r="W42" s="451"/>
      <c r="X42" s="451"/>
      <c r="Y42" s="3">
        <f>+Y43+Y44</f>
        <v>3061696528</v>
      </c>
    </row>
    <row r="43" spans="1:25" ht="24.75" customHeight="1" x14ac:dyDescent="0.25">
      <c r="A43" s="450" t="s">
        <v>10</v>
      </c>
      <c r="B43" s="451"/>
      <c r="C43" s="450" t="s">
        <v>11</v>
      </c>
      <c r="D43" s="451"/>
      <c r="E43" s="450" t="s">
        <v>11</v>
      </c>
      <c r="F43" s="451"/>
      <c r="G43" s="450" t="s">
        <v>11</v>
      </c>
      <c r="H43" s="451"/>
      <c r="I43" s="31" t="s">
        <v>28</v>
      </c>
      <c r="J43" s="450" t="s">
        <v>20</v>
      </c>
      <c r="K43" s="451"/>
      <c r="L43" s="451"/>
      <c r="M43" s="450" t="s">
        <v>11</v>
      </c>
      <c r="N43" s="451"/>
      <c r="O43" s="450">
        <v>1</v>
      </c>
      <c r="P43" s="451"/>
      <c r="Q43" s="454" t="s">
        <v>99</v>
      </c>
      <c r="R43" s="451"/>
      <c r="S43" s="451"/>
      <c r="T43" s="451"/>
      <c r="U43" s="451"/>
      <c r="V43" s="451"/>
      <c r="W43" s="451"/>
      <c r="X43" s="451"/>
      <c r="Y43" s="3">
        <v>51000000</v>
      </c>
    </row>
    <row r="44" spans="1:25" ht="26.25" customHeight="1" x14ac:dyDescent="0.25">
      <c r="A44" s="450" t="s">
        <v>10</v>
      </c>
      <c r="B44" s="451"/>
      <c r="C44" s="450" t="s">
        <v>11</v>
      </c>
      <c r="D44" s="451"/>
      <c r="E44" s="450" t="s">
        <v>11</v>
      </c>
      <c r="F44" s="451"/>
      <c r="G44" s="450" t="s">
        <v>11</v>
      </c>
      <c r="H44" s="451"/>
      <c r="I44" s="31" t="s">
        <v>28</v>
      </c>
      <c r="J44" s="450" t="s">
        <v>20</v>
      </c>
      <c r="K44" s="451"/>
      <c r="L44" s="451"/>
      <c r="M44" s="450" t="s">
        <v>11</v>
      </c>
      <c r="N44" s="451"/>
      <c r="O44" s="450">
        <v>2</v>
      </c>
      <c r="P44" s="451"/>
      <c r="Q44" s="454" t="s">
        <v>156</v>
      </c>
      <c r="R44" s="451"/>
      <c r="S44" s="451"/>
      <c r="T44" s="451"/>
      <c r="U44" s="451"/>
      <c r="V44" s="451"/>
      <c r="W44" s="451"/>
      <c r="X44" s="451"/>
      <c r="Y44" s="3">
        <v>3010696528</v>
      </c>
    </row>
    <row r="45" spans="1:25" ht="23.25" customHeight="1" x14ac:dyDescent="0.25">
      <c r="A45" s="450" t="s">
        <v>10</v>
      </c>
      <c r="B45" s="451"/>
      <c r="C45" s="450" t="s">
        <v>11</v>
      </c>
      <c r="D45" s="451"/>
      <c r="E45" s="450" t="s">
        <v>11</v>
      </c>
      <c r="F45" s="451"/>
      <c r="G45" s="450" t="s">
        <v>11</v>
      </c>
      <c r="H45" s="451"/>
      <c r="I45" s="31" t="s">
        <v>30</v>
      </c>
      <c r="J45" s="450"/>
      <c r="K45" s="451"/>
      <c r="L45" s="451"/>
      <c r="M45" s="450"/>
      <c r="N45" s="451"/>
      <c r="O45" s="450"/>
      <c r="P45" s="451"/>
      <c r="Q45" s="454" t="s">
        <v>31</v>
      </c>
      <c r="R45" s="451"/>
      <c r="S45" s="451"/>
      <c r="T45" s="451"/>
      <c r="U45" s="451"/>
      <c r="V45" s="451"/>
      <c r="W45" s="451"/>
      <c r="X45" s="451"/>
      <c r="Y45" s="3">
        <f>Y46+Y51+Y52+Y55+Y58</f>
        <v>1224300000</v>
      </c>
    </row>
    <row r="46" spans="1:25" ht="23.25" customHeight="1" x14ac:dyDescent="0.25">
      <c r="A46" s="450" t="s">
        <v>10</v>
      </c>
      <c r="B46" s="451"/>
      <c r="C46" s="450" t="s">
        <v>11</v>
      </c>
      <c r="D46" s="451"/>
      <c r="E46" s="450" t="s">
        <v>11</v>
      </c>
      <c r="F46" s="451"/>
      <c r="G46" s="450" t="s">
        <v>11</v>
      </c>
      <c r="H46" s="451"/>
      <c r="I46" s="31" t="s">
        <v>30</v>
      </c>
      <c r="J46" s="450" t="s">
        <v>22</v>
      </c>
      <c r="K46" s="451"/>
      <c r="L46" s="451"/>
      <c r="M46" s="450"/>
      <c r="N46" s="451"/>
      <c r="O46" s="450"/>
      <c r="P46" s="451"/>
      <c r="Q46" s="454" t="s">
        <v>105</v>
      </c>
      <c r="R46" s="451"/>
      <c r="S46" s="451"/>
      <c r="T46" s="451"/>
      <c r="U46" s="451"/>
      <c r="V46" s="451"/>
      <c r="W46" s="451"/>
      <c r="X46" s="451"/>
      <c r="Y46" s="3">
        <f>Y47+Y48+Y49+Y50</f>
        <v>501000000</v>
      </c>
    </row>
    <row r="47" spans="1:25" ht="23.25" customHeight="1" x14ac:dyDescent="0.25">
      <c r="A47" s="450" t="s">
        <v>10</v>
      </c>
      <c r="B47" s="451"/>
      <c r="C47" s="450" t="s">
        <v>11</v>
      </c>
      <c r="D47" s="451"/>
      <c r="E47" s="450" t="s">
        <v>11</v>
      </c>
      <c r="F47" s="451"/>
      <c r="G47" s="450" t="s">
        <v>11</v>
      </c>
      <c r="H47" s="451"/>
      <c r="I47" s="31" t="s">
        <v>30</v>
      </c>
      <c r="J47" s="450" t="s">
        <v>22</v>
      </c>
      <c r="K47" s="451"/>
      <c r="L47" s="451"/>
      <c r="M47" s="450" t="s">
        <v>13</v>
      </c>
      <c r="N47" s="451"/>
      <c r="O47" s="450">
        <v>1</v>
      </c>
      <c r="P47" s="451"/>
      <c r="Q47" s="454" t="s">
        <v>164</v>
      </c>
      <c r="R47" s="451"/>
      <c r="S47" s="451"/>
      <c r="T47" s="451"/>
      <c r="U47" s="451"/>
      <c r="V47" s="451"/>
      <c r="W47" s="451"/>
      <c r="X47" s="451"/>
      <c r="Y47" s="3">
        <v>360500000</v>
      </c>
    </row>
    <row r="48" spans="1:25" ht="23.25" customHeight="1" x14ac:dyDescent="0.25">
      <c r="A48" s="450" t="s">
        <v>10</v>
      </c>
      <c r="B48" s="451"/>
      <c r="C48" s="450" t="s">
        <v>11</v>
      </c>
      <c r="D48" s="451"/>
      <c r="E48" s="450" t="s">
        <v>11</v>
      </c>
      <c r="F48" s="451"/>
      <c r="G48" s="450" t="s">
        <v>11</v>
      </c>
      <c r="H48" s="451"/>
      <c r="I48" s="31" t="s">
        <v>30</v>
      </c>
      <c r="J48" s="450" t="s">
        <v>22</v>
      </c>
      <c r="K48" s="451"/>
      <c r="L48" s="451"/>
      <c r="M48" s="450" t="s">
        <v>13</v>
      </c>
      <c r="N48" s="451"/>
      <c r="O48" s="450">
        <v>9</v>
      </c>
      <c r="P48" s="451"/>
      <c r="Q48" s="454" t="s">
        <v>104</v>
      </c>
      <c r="R48" s="451"/>
      <c r="S48" s="451"/>
      <c r="T48" s="451"/>
      <c r="U48" s="451"/>
      <c r="V48" s="451"/>
      <c r="W48" s="451"/>
      <c r="X48" s="451"/>
      <c r="Y48" s="3">
        <v>40000000</v>
      </c>
    </row>
    <row r="49" spans="1:25" ht="23.25" customHeight="1" x14ac:dyDescent="0.25">
      <c r="A49" s="450" t="s">
        <v>10</v>
      </c>
      <c r="B49" s="451"/>
      <c r="C49" s="450" t="s">
        <v>11</v>
      </c>
      <c r="D49" s="451"/>
      <c r="E49" s="450" t="s">
        <v>11</v>
      </c>
      <c r="F49" s="451"/>
      <c r="G49" s="450" t="s">
        <v>11</v>
      </c>
      <c r="H49" s="451"/>
      <c r="I49" s="31" t="s">
        <v>30</v>
      </c>
      <c r="J49" s="450" t="s">
        <v>22</v>
      </c>
      <c r="K49" s="451"/>
      <c r="L49" s="451"/>
      <c r="M49" s="450" t="s">
        <v>13</v>
      </c>
      <c r="N49" s="451"/>
      <c r="O49" s="450">
        <v>9</v>
      </c>
      <c r="P49" s="451"/>
      <c r="Q49" s="454" t="s">
        <v>104</v>
      </c>
      <c r="R49" s="451"/>
      <c r="S49" s="451"/>
      <c r="T49" s="451"/>
      <c r="U49" s="451"/>
      <c r="V49" s="451"/>
      <c r="W49" s="451"/>
      <c r="X49" s="451"/>
      <c r="Y49" s="3">
        <v>40500000</v>
      </c>
    </row>
    <row r="50" spans="1:25" ht="23.25" customHeight="1" x14ac:dyDescent="0.25">
      <c r="A50" s="450" t="s">
        <v>10</v>
      </c>
      <c r="B50" s="451"/>
      <c r="C50" s="450" t="s">
        <v>11</v>
      </c>
      <c r="D50" s="451"/>
      <c r="E50" s="450" t="s">
        <v>11</v>
      </c>
      <c r="F50" s="451"/>
      <c r="G50" s="450" t="s">
        <v>11</v>
      </c>
      <c r="H50" s="451"/>
      <c r="I50" s="31" t="s">
        <v>30</v>
      </c>
      <c r="J50" s="450" t="s">
        <v>22</v>
      </c>
      <c r="K50" s="451"/>
      <c r="L50" s="451"/>
      <c r="M50" s="450" t="s">
        <v>13</v>
      </c>
      <c r="N50" s="451"/>
      <c r="O50" s="57">
        <v>9</v>
      </c>
      <c r="P50" s="58"/>
      <c r="Q50" s="454" t="s">
        <v>104</v>
      </c>
      <c r="R50" s="451"/>
      <c r="S50" s="451"/>
      <c r="T50" s="451"/>
      <c r="U50" s="451"/>
      <c r="V50" s="451"/>
      <c r="W50" s="451"/>
      <c r="X50" s="451"/>
      <c r="Y50" s="3">
        <v>60000000</v>
      </c>
    </row>
    <row r="51" spans="1:25" ht="23.25" customHeight="1" x14ac:dyDescent="0.25">
      <c r="A51" s="450" t="s">
        <v>10</v>
      </c>
      <c r="B51" s="451"/>
      <c r="C51" s="450" t="s">
        <v>11</v>
      </c>
      <c r="D51" s="451"/>
      <c r="E51" s="450" t="s">
        <v>11</v>
      </c>
      <c r="F51" s="451"/>
      <c r="G51" s="450" t="s">
        <v>11</v>
      </c>
      <c r="H51" s="451"/>
      <c r="I51" s="31" t="s">
        <v>30</v>
      </c>
      <c r="J51" s="450" t="s">
        <v>16</v>
      </c>
      <c r="K51" s="451"/>
      <c r="L51" s="451"/>
      <c r="M51" s="450"/>
      <c r="N51" s="451"/>
      <c r="O51" s="450"/>
      <c r="P51" s="451"/>
      <c r="Q51" s="454" t="s">
        <v>55</v>
      </c>
      <c r="R51" s="451"/>
      <c r="S51" s="451"/>
      <c r="T51" s="451"/>
      <c r="U51" s="451"/>
      <c r="V51" s="451"/>
      <c r="W51" s="451"/>
      <c r="X51" s="451"/>
      <c r="Y51" s="3">
        <v>72000000</v>
      </c>
    </row>
    <row r="52" spans="1:25" ht="15" customHeight="1" x14ac:dyDescent="0.25">
      <c r="A52" s="450" t="s">
        <v>10</v>
      </c>
      <c r="B52" s="451"/>
      <c r="C52" s="450" t="s">
        <v>11</v>
      </c>
      <c r="D52" s="451"/>
      <c r="E52" s="450" t="s">
        <v>11</v>
      </c>
      <c r="F52" s="451"/>
      <c r="G52" s="450" t="s">
        <v>11</v>
      </c>
      <c r="H52" s="451"/>
      <c r="I52" s="31" t="s">
        <v>30</v>
      </c>
      <c r="J52" s="450" t="s">
        <v>25</v>
      </c>
      <c r="K52" s="451"/>
      <c r="L52" s="451"/>
      <c r="M52" s="450"/>
      <c r="N52" s="451"/>
      <c r="O52" s="450"/>
      <c r="P52" s="451"/>
      <c r="Q52" s="454" t="s">
        <v>58</v>
      </c>
      <c r="R52" s="451"/>
      <c r="S52" s="451"/>
      <c r="T52" s="451"/>
      <c r="U52" s="451"/>
      <c r="V52" s="451"/>
      <c r="W52" s="451"/>
      <c r="X52" s="451"/>
      <c r="Y52" s="3">
        <f>+Y53+Y54</f>
        <v>583000000</v>
      </c>
    </row>
    <row r="53" spans="1:25" ht="15" customHeight="1" x14ac:dyDescent="0.25">
      <c r="A53" s="450" t="s">
        <v>10</v>
      </c>
      <c r="B53" s="451"/>
      <c r="C53" s="450" t="s">
        <v>11</v>
      </c>
      <c r="D53" s="451"/>
      <c r="E53" s="450" t="s">
        <v>11</v>
      </c>
      <c r="F53" s="451"/>
      <c r="G53" s="450" t="s">
        <v>11</v>
      </c>
      <c r="H53" s="451"/>
      <c r="I53" s="31" t="s">
        <v>30</v>
      </c>
      <c r="J53" s="450" t="s">
        <v>25</v>
      </c>
      <c r="K53" s="451"/>
      <c r="L53" s="451"/>
      <c r="M53" s="450" t="s">
        <v>11</v>
      </c>
      <c r="N53" s="451"/>
      <c r="O53" s="450"/>
      <c r="P53" s="451"/>
      <c r="Q53" s="454" t="s">
        <v>57</v>
      </c>
      <c r="R53" s="451"/>
      <c r="S53" s="451"/>
      <c r="T53" s="451"/>
      <c r="U53" s="451"/>
      <c r="V53" s="451"/>
      <c r="W53" s="451"/>
      <c r="X53" s="451"/>
      <c r="Y53" s="3">
        <v>207000000</v>
      </c>
    </row>
    <row r="54" spans="1:25" ht="15" customHeight="1" x14ac:dyDescent="0.25">
      <c r="A54" s="450" t="s">
        <v>10</v>
      </c>
      <c r="B54" s="451"/>
      <c r="C54" s="450" t="s">
        <v>11</v>
      </c>
      <c r="D54" s="451"/>
      <c r="E54" s="450" t="s">
        <v>11</v>
      </c>
      <c r="F54" s="451"/>
      <c r="G54" s="450" t="s">
        <v>11</v>
      </c>
      <c r="H54" s="451"/>
      <c r="I54" s="31" t="s">
        <v>30</v>
      </c>
      <c r="J54" s="450" t="s">
        <v>25</v>
      </c>
      <c r="K54" s="451"/>
      <c r="L54" s="451"/>
      <c r="M54" s="450" t="s">
        <v>34</v>
      </c>
      <c r="N54" s="451"/>
      <c r="O54" s="450"/>
      <c r="P54" s="451"/>
      <c r="Q54" s="454" t="s">
        <v>56</v>
      </c>
      <c r="R54" s="451"/>
      <c r="S54" s="451"/>
      <c r="T54" s="451"/>
      <c r="U54" s="451"/>
      <c r="V54" s="451"/>
      <c r="W54" s="451"/>
      <c r="X54" s="451"/>
      <c r="Y54" s="3">
        <v>376000000</v>
      </c>
    </row>
    <row r="55" spans="1:25" ht="34.5" customHeight="1" x14ac:dyDescent="0.25">
      <c r="A55" s="450" t="s">
        <v>10</v>
      </c>
      <c r="B55" s="451"/>
      <c r="C55" s="450" t="s">
        <v>11</v>
      </c>
      <c r="D55" s="451"/>
      <c r="E55" s="450" t="s">
        <v>11</v>
      </c>
      <c r="F55" s="451"/>
      <c r="G55" s="450" t="s">
        <v>11</v>
      </c>
      <c r="H55" s="451"/>
      <c r="I55" s="31" t="s">
        <v>30</v>
      </c>
      <c r="J55" s="450" t="s">
        <v>28</v>
      </c>
      <c r="K55" s="451"/>
      <c r="L55" s="451"/>
      <c r="M55" s="450"/>
      <c r="N55" s="451"/>
      <c r="O55" s="450"/>
      <c r="P55" s="451"/>
      <c r="Q55" s="454" t="s">
        <v>61</v>
      </c>
      <c r="R55" s="451"/>
      <c r="S55" s="451"/>
      <c r="T55" s="451"/>
      <c r="U55" s="451"/>
      <c r="V55" s="451"/>
      <c r="W55" s="451"/>
      <c r="X55" s="451"/>
      <c r="Y55" s="3">
        <f>Y56+Y57</f>
        <v>56300000</v>
      </c>
    </row>
    <row r="56" spans="1:25" ht="23.25" customHeight="1" x14ac:dyDescent="0.25">
      <c r="A56" s="450" t="s">
        <v>10</v>
      </c>
      <c r="B56" s="451"/>
      <c r="C56" s="450" t="s">
        <v>11</v>
      </c>
      <c r="D56" s="451"/>
      <c r="E56" s="450" t="s">
        <v>11</v>
      </c>
      <c r="F56" s="451"/>
      <c r="G56" s="450" t="s">
        <v>11</v>
      </c>
      <c r="H56" s="451"/>
      <c r="I56" s="31" t="s">
        <v>30</v>
      </c>
      <c r="J56" s="450" t="s">
        <v>28</v>
      </c>
      <c r="K56" s="451"/>
      <c r="L56" s="451"/>
      <c r="M56" s="450" t="s">
        <v>13</v>
      </c>
      <c r="N56" s="451"/>
      <c r="O56" s="450">
        <v>4</v>
      </c>
      <c r="P56" s="451"/>
      <c r="Q56" s="454" t="s">
        <v>59</v>
      </c>
      <c r="R56" s="451"/>
      <c r="S56" s="451"/>
      <c r="T56" s="451"/>
      <c r="U56" s="451"/>
      <c r="V56" s="451"/>
      <c r="W56" s="451"/>
      <c r="X56" s="451"/>
      <c r="Y56" s="3">
        <v>43300000</v>
      </c>
    </row>
    <row r="57" spans="1:25" ht="26.25" customHeight="1" x14ac:dyDescent="0.25">
      <c r="A57" s="450" t="s">
        <v>10</v>
      </c>
      <c r="B57" s="451"/>
      <c r="C57" s="450" t="s">
        <v>11</v>
      </c>
      <c r="D57" s="451"/>
      <c r="E57" s="450" t="s">
        <v>11</v>
      </c>
      <c r="F57" s="451"/>
      <c r="G57" s="450" t="s">
        <v>11</v>
      </c>
      <c r="H57" s="451"/>
      <c r="I57" s="31" t="s">
        <v>30</v>
      </c>
      <c r="J57" s="450" t="s">
        <v>28</v>
      </c>
      <c r="K57" s="451" t="s">
        <v>11</v>
      </c>
      <c r="L57" s="451" t="s">
        <v>119</v>
      </c>
      <c r="M57" s="450" t="s">
        <v>11</v>
      </c>
      <c r="N57" s="451" t="s">
        <v>119</v>
      </c>
      <c r="O57" s="450" t="s">
        <v>119</v>
      </c>
      <c r="P57" s="451"/>
      <c r="Q57" s="454" t="s">
        <v>113</v>
      </c>
      <c r="R57" s="451"/>
      <c r="S57" s="451"/>
      <c r="T57" s="451"/>
      <c r="U57" s="451"/>
      <c r="V57" s="451"/>
      <c r="W57" s="451"/>
      <c r="X57" s="451"/>
      <c r="Y57" s="3">
        <v>13000000</v>
      </c>
    </row>
    <row r="58" spans="1:25" ht="33.75" customHeight="1" x14ac:dyDescent="0.25">
      <c r="A58" s="450" t="s">
        <v>10</v>
      </c>
      <c r="B58" s="451"/>
      <c r="C58" s="450" t="s">
        <v>11</v>
      </c>
      <c r="D58" s="451"/>
      <c r="E58" s="450" t="s">
        <v>11</v>
      </c>
      <c r="F58" s="451"/>
      <c r="G58" s="450" t="s">
        <v>11</v>
      </c>
      <c r="H58" s="451"/>
      <c r="I58" s="31" t="s">
        <v>30</v>
      </c>
      <c r="J58" s="450" t="s">
        <v>32</v>
      </c>
      <c r="K58" s="451"/>
      <c r="L58" s="451"/>
      <c r="M58" s="450"/>
      <c r="N58" s="451"/>
      <c r="O58" s="450"/>
      <c r="P58" s="451"/>
      <c r="Q58" s="454" t="s">
        <v>60</v>
      </c>
      <c r="R58" s="451"/>
      <c r="S58" s="451"/>
      <c r="T58" s="451"/>
      <c r="U58" s="451"/>
      <c r="V58" s="451"/>
      <c r="W58" s="451"/>
      <c r="X58" s="451"/>
      <c r="Y58" s="3">
        <v>12000000</v>
      </c>
    </row>
    <row r="59" spans="1:25" ht="23.25" customHeight="1" x14ac:dyDescent="0.25">
      <c r="A59" s="450" t="s">
        <v>10</v>
      </c>
      <c r="B59" s="451"/>
      <c r="C59" s="450" t="s">
        <v>11</v>
      </c>
      <c r="D59" s="451"/>
      <c r="E59" s="450" t="s">
        <v>11</v>
      </c>
      <c r="F59" s="451"/>
      <c r="G59" s="450" t="s">
        <v>11</v>
      </c>
      <c r="H59" s="451"/>
      <c r="I59" s="31" t="s">
        <v>32</v>
      </c>
      <c r="J59" s="450"/>
      <c r="K59" s="451"/>
      <c r="L59" s="451"/>
      <c r="M59" s="450"/>
      <c r="N59" s="451"/>
      <c r="O59" s="450"/>
      <c r="P59" s="451"/>
      <c r="Q59" s="454" t="s">
        <v>33</v>
      </c>
      <c r="R59" s="451"/>
      <c r="S59" s="451"/>
      <c r="T59" s="451"/>
      <c r="U59" s="451"/>
      <c r="V59" s="451"/>
      <c r="W59" s="451"/>
      <c r="X59" s="451"/>
      <c r="Y59" s="3">
        <v>673176782</v>
      </c>
    </row>
    <row r="60" spans="1:25" ht="15" customHeight="1" x14ac:dyDescent="0.25">
      <c r="A60" s="450" t="s">
        <v>10</v>
      </c>
      <c r="B60" s="451"/>
      <c r="C60" s="450" t="s">
        <v>11</v>
      </c>
      <c r="D60" s="451"/>
      <c r="E60" s="450" t="s">
        <v>11</v>
      </c>
      <c r="F60" s="451"/>
      <c r="G60" s="450" t="s">
        <v>11</v>
      </c>
      <c r="H60" s="451"/>
      <c r="I60" s="31" t="s">
        <v>32</v>
      </c>
      <c r="J60" s="450" t="s">
        <v>20</v>
      </c>
      <c r="K60" s="451"/>
      <c r="L60" s="451"/>
      <c r="M60" s="57"/>
      <c r="N60" s="58"/>
      <c r="O60" s="57"/>
      <c r="P60" s="58"/>
      <c r="Q60" s="454" t="s">
        <v>52</v>
      </c>
      <c r="R60" s="451"/>
      <c r="S60" s="451"/>
      <c r="T60" s="451"/>
      <c r="U60" s="451"/>
      <c r="V60" s="451"/>
      <c r="W60" s="451"/>
      <c r="X60" s="451"/>
      <c r="Y60" s="3">
        <v>0</v>
      </c>
    </row>
    <row r="61" spans="1:25" ht="33.75" customHeight="1" x14ac:dyDescent="0.25">
      <c r="A61" s="450" t="s">
        <v>10</v>
      </c>
      <c r="B61" s="451"/>
      <c r="C61" s="450" t="s">
        <v>11</v>
      </c>
      <c r="D61" s="451"/>
      <c r="E61" s="450" t="s">
        <v>11</v>
      </c>
      <c r="F61" s="451"/>
      <c r="G61" s="450" t="s">
        <v>11</v>
      </c>
      <c r="H61" s="451"/>
      <c r="I61" s="31" t="s">
        <v>32</v>
      </c>
      <c r="J61" s="450" t="s">
        <v>16</v>
      </c>
      <c r="K61" s="451"/>
      <c r="L61" s="451"/>
      <c r="M61" s="57"/>
      <c r="N61" s="58"/>
      <c r="O61" s="57"/>
      <c r="P61" s="58"/>
      <c r="Q61" s="454" t="s">
        <v>53</v>
      </c>
      <c r="R61" s="451"/>
      <c r="S61" s="451"/>
      <c r="T61" s="451"/>
      <c r="U61" s="451"/>
      <c r="V61" s="451"/>
      <c r="W61" s="451"/>
      <c r="X61" s="451"/>
      <c r="Y61" s="3">
        <v>0</v>
      </c>
    </row>
    <row r="62" spans="1:25" ht="23.25" customHeight="1" x14ac:dyDescent="0.25">
      <c r="A62" s="450" t="s">
        <v>10</v>
      </c>
      <c r="B62" s="451"/>
      <c r="C62" s="450" t="s">
        <v>11</v>
      </c>
      <c r="D62" s="451"/>
      <c r="E62" s="450" t="s">
        <v>11</v>
      </c>
      <c r="F62" s="451"/>
      <c r="G62" s="450" t="s">
        <v>11</v>
      </c>
      <c r="H62" s="451"/>
      <c r="I62" s="31" t="s">
        <v>32</v>
      </c>
      <c r="J62" s="450" t="s">
        <v>26</v>
      </c>
      <c r="K62" s="451"/>
      <c r="L62" s="451"/>
      <c r="M62" s="450"/>
      <c r="N62" s="451"/>
      <c r="O62" s="450"/>
      <c r="P62" s="451"/>
      <c r="Q62" s="454" t="s">
        <v>54</v>
      </c>
      <c r="R62" s="451"/>
      <c r="S62" s="451"/>
      <c r="T62" s="451"/>
      <c r="U62" s="451"/>
      <c r="V62" s="451"/>
      <c r="W62" s="451"/>
      <c r="X62" s="451"/>
      <c r="Y62" s="3">
        <v>29500000</v>
      </c>
    </row>
    <row r="63" spans="1:25" ht="15" customHeight="1" x14ac:dyDescent="0.25">
      <c r="A63" s="450" t="s">
        <v>10</v>
      </c>
      <c r="B63" s="451"/>
      <c r="C63" s="450" t="s">
        <v>11</v>
      </c>
      <c r="D63" s="451"/>
      <c r="E63" s="450" t="s">
        <v>11</v>
      </c>
      <c r="F63" s="451"/>
      <c r="G63" s="450" t="s">
        <v>11</v>
      </c>
      <c r="H63" s="451"/>
      <c r="I63" s="63" t="s">
        <v>107</v>
      </c>
      <c r="J63" s="57"/>
      <c r="K63" s="58"/>
      <c r="L63" s="58"/>
      <c r="M63" s="57"/>
      <c r="N63" s="58"/>
      <c r="O63" s="57"/>
      <c r="P63" s="58"/>
      <c r="Q63" s="472" t="s">
        <v>106</v>
      </c>
      <c r="R63" s="473"/>
      <c r="S63" s="473"/>
      <c r="T63" s="473"/>
      <c r="U63" s="473"/>
      <c r="V63" s="473"/>
      <c r="W63" s="473"/>
      <c r="X63" s="473"/>
      <c r="Y63" s="3">
        <v>125000000</v>
      </c>
    </row>
    <row r="64" spans="1:25" ht="15" customHeight="1" x14ac:dyDescent="0.25">
      <c r="A64" s="463" t="s">
        <v>10</v>
      </c>
      <c r="B64" s="464"/>
      <c r="C64" s="463" t="s">
        <v>34</v>
      </c>
      <c r="D64" s="464"/>
      <c r="E64" s="463"/>
      <c r="F64" s="464"/>
      <c r="G64" s="463"/>
      <c r="H64" s="464"/>
      <c r="I64" s="64"/>
      <c r="J64" s="463"/>
      <c r="K64" s="464"/>
      <c r="L64" s="464"/>
      <c r="M64" s="463"/>
      <c r="N64" s="464"/>
      <c r="O64" s="463"/>
      <c r="P64" s="464"/>
      <c r="Q64" s="470" t="s">
        <v>35</v>
      </c>
      <c r="R64" s="464"/>
      <c r="S64" s="464"/>
      <c r="T64" s="464"/>
      <c r="U64" s="464"/>
      <c r="V64" s="464"/>
      <c r="W64" s="464"/>
      <c r="X64" s="464"/>
      <c r="Y64" s="65">
        <v>90000000</v>
      </c>
    </row>
    <row r="65" spans="1:26" ht="15" customHeight="1" x14ac:dyDescent="0.25">
      <c r="A65" s="450" t="s">
        <v>10</v>
      </c>
      <c r="B65" s="451"/>
      <c r="C65" s="450" t="s">
        <v>34</v>
      </c>
      <c r="D65" s="451"/>
      <c r="E65" s="450" t="s">
        <v>36</v>
      </c>
      <c r="F65" s="451"/>
      <c r="G65" s="450"/>
      <c r="H65" s="451"/>
      <c r="I65" s="31"/>
      <c r="J65" s="450"/>
      <c r="K65" s="451"/>
      <c r="L65" s="451"/>
      <c r="M65" s="450"/>
      <c r="N65" s="451"/>
      <c r="O65" s="450"/>
      <c r="P65" s="451"/>
      <c r="Q65" s="454" t="s">
        <v>37</v>
      </c>
      <c r="R65" s="451"/>
      <c r="S65" s="451"/>
      <c r="T65" s="451"/>
      <c r="U65" s="451"/>
      <c r="V65" s="451"/>
      <c r="W65" s="451"/>
      <c r="X65" s="451"/>
      <c r="Y65" s="3">
        <v>0</v>
      </c>
    </row>
    <row r="66" spans="1:26" ht="23.25" customHeight="1" x14ac:dyDescent="0.25">
      <c r="A66" s="450" t="s">
        <v>10</v>
      </c>
      <c r="B66" s="451"/>
      <c r="C66" s="450" t="s">
        <v>34</v>
      </c>
      <c r="D66" s="451"/>
      <c r="E66" s="450" t="s">
        <v>36</v>
      </c>
      <c r="F66" s="451"/>
      <c r="G66" s="450" t="s">
        <v>11</v>
      </c>
      <c r="H66" s="451"/>
      <c r="I66" s="31"/>
      <c r="J66" s="450"/>
      <c r="K66" s="451"/>
      <c r="L66" s="451"/>
      <c r="M66" s="450"/>
      <c r="N66" s="451"/>
      <c r="O66" s="450"/>
      <c r="P66" s="451"/>
      <c r="Q66" s="454" t="s">
        <v>38</v>
      </c>
      <c r="R66" s="451"/>
      <c r="S66" s="451"/>
      <c r="T66" s="451"/>
      <c r="U66" s="451"/>
      <c r="V66" s="451"/>
      <c r="W66" s="451"/>
      <c r="X66" s="451"/>
      <c r="Y66" s="3">
        <v>0</v>
      </c>
    </row>
    <row r="67" spans="1:26" ht="23.25" customHeight="1" x14ac:dyDescent="0.25">
      <c r="A67" s="450" t="s">
        <v>10</v>
      </c>
      <c r="B67" s="451"/>
      <c r="C67" s="450" t="s">
        <v>34</v>
      </c>
      <c r="D67" s="451"/>
      <c r="E67" s="450" t="s">
        <v>36</v>
      </c>
      <c r="F67" s="451"/>
      <c r="G67" s="450" t="s">
        <v>11</v>
      </c>
      <c r="H67" s="451"/>
      <c r="I67" s="31" t="s">
        <v>39</v>
      </c>
      <c r="J67" s="450"/>
      <c r="K67" s="451"/>
      <c r="L67" s="451"/>
      <c r="M67" s="450"/>
      <c r="N67" s="451"/>
      <c r="O67" s="450"/>
      <c r="P67" s="451"/>
      <c r="Q67" s="454" t="s">
        <v>40</v>
      </c>
      <c r="R67" s="451"/>
      <c r="S67" s="451"/>
      <c r="T67" s="451"/>
      <c r="U67" s="451"/>
      <c r="V67" s="451"/>
      <c r="W67" s="451"/>
      <c r="X67" s="451"/>
      <c r="Y67" s="3">
        <v>0</v>
      </c>
    </row>
    <row r="68" spans="1:26" ht="15" customHeight="1" x14ac:dyDescent="0.25">
      <c r="A68" s="450" t="s">
        <v>10</v>
      </c>
      <c r="B68" s="451"/>
      <c r="C68" s="450" t="s">
        <v>34</v>
      </c>
      <c r="D68" s="451"/>
      <c r="E68" s="450" t="s">
        <v>36</v>
      </c>
      <c r="F68" s="451"/>
      <c r="G68" s="450" t="s">
        <v>11</v>
      </c>
      <c r="H68" s="451"/>
      <c r="I68" s="31" t="s">
        <v>39</v>
      </c>
      <c r="J68" s="450" t="s">
        <v>41</v>
      </c>
      <c r="K68" s="451"/>
      <c r="L68" s="451"/>
      <c r="M68" s="450"/>
      <c r="N68" s="451"/>
      <c r="O68" s="450"/>
      <c r="P68" s="451"/>
      <c r="Q68" s="454" t="s">
        <v>42</v>
      </c>
      <c r="R68" s="451"/>
      <c r="S68" s="451"/>
      <c r="T68" s="451"/>
      <c r="U68" s="451"/>
      <c r="V68" s="451"/>
      <c r="W68" s="451"/>
      <c r="X68" s="451"/>
      <c r="Y68" s="3">
        <v>0</v>
      </c>
    </row>
    <row r="69" spans="1:26" ht="23.25" customHeight="1" x14ac:dyDescent="0.25">
      <c r="A69" s="463" t="s">
        <v>10</v>
      </c>
      <c r="B69" s="464"/>
      <c r="C69" s="463" t="s">
        <v>43</v>
      </c>
      <c r="D69" s="464"/>
      <c r="E69" s="463"/>
      <c r="F69" s="464"/>
      <c r="G69" s="463"/>
      <c r="H69" s="464"/>
      <c r="I69" s="64"/>
      <c r="J69" s="463"/>
      <c r="K69" s="464"/>
      <c r="L69" s="464"/>
      <c r="M69" s="463"/>
      <c r="N69" s="464"/>
      <c r="O69" s="463"/>
      <c r="P69" s="464"/>
      <c r="Q69" s="470" t="s">
        <v>44</v>
      </c>
      <c r="R69" s="464"/>
      <c r="S69" s="464"/>
      <c r="T69" s="464"/>
      <c r="U69" s="464"/>
      <c r="V69" s="464"/>
      <c r="W69" s="464"/>
      <c r="X69" s="464"/>
      <c r="Y69" s="65">
        <v>52000000</v>
      </c>
    </row>
    <row r="70" spans="1:26" ht="23.25" customHeight="1" x14ac:dyDescent="0.25">
      <c r="A70" s="465" t="s">
        <v>10</v>
      </c>
      <c r="B70" s="466"/>
      <c r="C70" s="465" t="s">
        <v>43</v>
      </c>
      <c r="D70" s="466"/>
      <c r="E70" s="465"/>
      <c r="F70" s="466"/>
      <c r="G70" s="465"/>
      <c r="H70" s="466"/>
      <c r="I70" s="31"/>
      <c r="J70" s="465"/>
      <c r="K70" s="471"/>
      <c r="L70" s="466"/>
      <c r="M70" s="465"/>
      <c r="N70" s="466"/>
      <c r="O70" s="465"/>
      <c r="P70" s="466"/>
      <c r="Q70" s="467" t="s">
        <v>44</v>
      </c>
      <c r="R70" s="468"/>
      <c r="S70" s="468"/>
      <c r="T70" s="468"/>
      <c r="U70" s="468"/>
      <c r="V70" s="468"/>
      <c r="W70" s="468"/>
      <c r="X70" s="469"/>
      <c r="Y70" s="3">
        <v>0</v>
      </c>
    </row>
    <row r="71" spans="1:26" ht="15" customHeight="1" x14ac:dyDescent="0.25">
      <c r="A71" s="463" t="s">
        <v>10</v>
      </c>
      <c r="B71" s="464"/>
      <c r="C71" s="463" t="s">
        <v>43</v>
      </c>
      <c r="D71" s="464"/>
      <c r="E71" s="463" t="s">
        <v>13</v>
      </c>
      <c r="F71" s="464"/>
      <c r="G71" s="463"/>
      <c r="H71" s="464"/>
      <c r="I71" s="64"/>
      <c r="J71" s="463"/>
      <c r="K71" s="464"/>
      <c r="L71" s="464"/>
      <c r="M71" s="463"/>
      <c r="N71" s="464"/>
      <c r="O71" s="463"/>
      <c r="P71" s="464"/>
      <c r="Q71" s="470" t="s">
        <v>45</v>
      </c>
      <c r="R71" s="464"/>
      <c r="S71" s="464"/>
      <c r="T71" s="464"/>
      <c r="U71" s="464"/>
      <c r="V71" s="464"/>
      <c r="W71" s="464"/>
      <c r="X71" s="464"/>
      <c r="Y71" s="65">
        <f>Y72+Y73+Y74+Y75+Y76</f>
        <v>21000000</v>
      </c>
    </row>
    <row r="72" spans="1:26" ht="15" customHeight="1" x14ac:dyDescent="0.25">
      <c r="A72" s="450" t="s">
        <v>10</v>
      </c>
      <c r="B72" s="451"/>
      <c r="C72" s="450" t="s">
        <v>43</v>
      </c>
      <c r="D72" s="451"/>
      <c r="E72" s="450" t="s">
        <v>13</v>
      </c>
      <c r="F72" s="451"/>
      <c r="G72" s="450" t="s">
        <v>11</v>
      </c>
      <c r="H72" s="451"/>
      <c r="I72" s="31"/>
      <c r="J72" s="450"/>
      <c r="K72" s="451"/>
      <c r="L72" s="451"/>
      <c r="M72" s="450"/>
      <c r="N72" s="451"/>
      <c r="O72" s="450"/>
      <c r="P72" s="451"/>
      <c r="Q72" s="454" t="s">
        <v>46</v>
      </c>
      <c r="R72" s="451"/>
      <c r="S72" s="451"/>
      <c r="T72" s="451"/>
      <c r="U72" s="451"/>
      <c r="V72" s="451"/>
      <c r="W72" s="451"/>
      <c r="X72" s="451"/>
      <c r="Y72" s="22">
        <v>0</v>
      </c>
    </row>
    <row r="73" spans="1:26" ht="15" customHeight="1" x14ac:dyDescent="0.25">
      <c r="A73" s="450" t="s">
        <v>10</v>
      </c>
      <c r="B73" s="451"/>
      <c r="C73" s="450" t="s">
        <v>43</v>
      </c>
      <c r="D73" s="451"/>
      <c r="E73" s="450" t="s">
        <v>13</v>
      </c>
      <c r="F73" s="451"/>
      <c r="G73" s="450" t="s">
        <v>11</v>
      </c>
      <c r="H73" s="451"/>
      <c r="I73" s="31" t="s">
        <v>41</v>
      </c>
      <c r="J73" s="450"/>
      <c r="K73" s="451"/>
      <c r="L73" s="451"/>
      <c r="M73" s="450"/>
      <c r="N73" s="451"/>
      <c r="O73" s="450"/>
      <c r="P73" s="451"/>
      <c r="Q73" s="454" t="s">
        <v>47</v>
      </c>
      <c r="R73" s="451"/>
      <c r="S73" s="451"/>
      <c r="T73" s="451"/>
      <c r="U73" s="451"/>
      <c r="V73" s="451"/>
      <c r="W73" s="451"/>
      <c r="X73" s="451"/>
      <c r="Y73" s="3">
        <v>20000000</v>
      </c>
    </row>
    <row r="74" spans="1:26" ht="15" customHeight="1" x14ac:dyDescent="0.25">
      <c r="A74" s="450" t="s">
        <v>10</v>
      </c>
      <c r="B74" s="451"/>
      <c r="C74" s="450" t="s">
        <v>43</v>
      </c>
      <c r="D74" s="451"/>
      <c r="E74" s="450" t="s">
        <v>13</v>
      </c>
      <c r="F74" s="451"/>
      <c r="G74" s="450" t="s">
        <v>11</v>
      </c>
      <c r="H74" s="451"/>
      <c r="I74" s="31" t="s">
        <v>26</v>
      </c>
      <c r="J74" s="450"/>
      <c r="K74" s="451"/>
      <c r="L74" s="451"/>
      <c r="M74" s="450"/>
      <c r="N74" s="451"/>
      <c r="O74" s="450"/>
      <c r="P74" s="451"/>
      <c r="Q74" s="454" t="s">
        <v>112</v>
      </c>
      <c r="R74" s="451"/>
      <c r="S74" s="451"/>
      <c r="T74" s="451"/>
      <c r="U74" s="451"/>
      <c r="V74" s="451"/>
      <c r="W74" s="451"/>
      <c r="X74" s="451"/>
      <c r="Y74" s="3">
        <v>1000000</v>
      </c>
    </row>
    <row r="75" spans="1:26" ht="15" customHeight="1" x14ac:dyDescent="0.25">
      <c r="A75" s="450" t="s">
        <v>10</v>
      </c>
      <c r="B75" s="451"/>
      <c r="C75" s="450" t="s">
        <v>43</v>
      </c>
      <c r="D75" s="451"/>
      <c r="E75" s="450" t="s">
        <v>36</v>
      </c>
      <c r="F75" s="451"/>
      <c r="G75" s="450"/>
      <c r="H75" s="451"/>
      <c r="I75" s="31"/>
      <c r="J75" s="450"/>
      <c r="K75" s="451"/>
      <c r="L75" s="451"/>
      <c r="M75" s="450"/>
      <c r="N75" s="451"/>
      <c r="O75" s="450"/>
      <c r="P75" s="451"/>
      <c r="Q75" s="454" t="s">
        <v>48</v>
      </c>
      <c r="R75" s="451"/>
      <c r="S75" s="451"/>
      <c r="T75" s="451"/>
      <c r="U75" s="451"/>
      <c r="V75" s="451"/>
      <c r="W75" s="451"/>
      <c r="X75" s="451"/>
      <c r="Y75" s="22">
        <v>0</v>
      </c>
      <c r="Z75" s="59"/>
    </row>
    <row r="76" spans="1:26" ht="15" customHeight="1" x14ac:dyDescent="0.25">
      <c r="A76" s="450" t="s">
        <v>10</v>
      </c>
      <c r="B76" s="451"/>
      <c r="C76" s="450" t="s">
        <v>43</v>
      </c>
      <c r="D76" s="451"/>
      <c r="E76" s="450" t="s">
        <v>36</v>
      </c>
      <c r="F76" s="451"/>
      <c r="G76" s="450" t="s">
        <v>13</v>
      </c>
      <c r="H76" s="451"/>
      <c r="I76" s="31"/>
      <c r="J76" s="450"/>
      <c r="K76" s="451"/>
      <c r="L76" s="451"/>
      <c r="M76" s="450"/>
      <c r="N76" s="451"/>
      <c r="O76" s="450"/>
      <c r="P76" s="451"/>
      <c r="Q76" s="454" t="s">
        <v>49</v>
      </c>
      <c r="R76" s="451"/>
      <c r="S76" s="451"/>
      <c r="T76" s="451"/>
      <c r="U76" s="451"/>
      <c r="V76" s="451"/>
      <c r="W76" s="451"/>
      <c r="X76" s="451"/>
      <c r="Y76" s="22">
        <v>0</v>
      </c>
    </row>
    <row r="78" spans="1:26" ht="18" customHeight="1" x14ac:dyDescent="0.25">
      <c r="A78" s="356" t="s">
        <v>167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61"/>
      <c r="V78" s="61"/>
      <c r="W78" s="61"/>
      <c r="X78" s="61"/>
      <c r="Y78" s="62">
        <f>Y3</f>
        <v>7111973310</v>
      </c>
    </row>
    <row r="79" spans="1:26" ht="18" customHeight="1" x14ac:dyDescent="0.25">
      <c r="A79" s="356" t="s">
        <v>168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61"/>
      <c r="V79" s="61"/>
      <c r="W79" s="61"/>
      <c r="X79" s="61"/>
      <c r="Y79" s="62">
        <f>Y64</f>
        <v>90000000</v>
      </c>
    </row>
    <row r="80" spans="1:26" ht="17.25" customHeight="1" x14ac:dyDescent="0.25">
      <c r="A80" s="356" t="s">
        <v>169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61"/>
      <c r="V80" s="61"/>
      <c r="W80" s="61"/>
      <c r="X80" s="61"/>
      <c r="Y80" s="62">
        <f>Y69+Y71</f>
        <v>73000000</v>
      </c>
    </row>
    <row r="81" spans="1:25" ht="18" customHeight="1" x14ac:dyDescent="0.25">
      <c r="A81" s="356" t="s">
        <v>173</v>
      </c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61"/>
      <c r="V81" s="61"/>
      <c r="W81" s="61"/>
      <c r="X81" s="61"/>
      <c r="Y81" s="62">
        <v>24962944001</v>
      </c>
    </row>
    <row r="82" spans="1:25" ht="18" customHeight="1" x14ac:dyDescent="0.25">
      <c r="A82" s="356" t="s">
        <v>171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61"/>
      <c r="V82" s="61"/>
      <c r="W82" s="61"/>
      <c r="X82" s="61"/>
      <c r="Y82" s="62">
        <f>Y78+Y79+Y80+Y81</f>
        <v>32237917311</v>
      </c>
    </row>
    <row r="83" spans="1:25" ht="23.25" customHeight="1" x14ac:dyDescent="0.25"/>
    <row r="84" spans="1:25" ht="23.25" customHeight="1" x14ac:dyDescent="0.25"/>
    <row r="85" spans="1:25" ht="23.25" customHeight="1" x14ac:dyDescent="0.25"/>
  </sheetData>
  <mergeCells count="584">
    <mergeCell ref="O2:P2"/>
    <mergeCell ref="Q2:X2"/>
    <mergeCell ref="A3:B3"/>
    <mergeCell ref="C3:D3"/>
    <mergeCell ref="E3:F3"/>
    <mergeCell ref="G3:H3"/>
    <mergeCell ref="J3:L3"/>
    <mergeCell ref="M3:N3"/>
    <mergeCell ref="O3:P3"/>
    <mergeCell ref="Q3:X3"/>
    <mergeCell ref="A2:B2"/>
    <mergeCell ref="C2:D2"/>
    <mergeCell ref="E2:F2"/>
    <mergeCell ref="G2:H2"/>
    <mergeCell ref="J2:L2"/>
    <mergeCell ref="M2:N2"/>
    <mergeCell ref="O4:P4"/>
    <mergeCell ref="Q4:X4"/>
    <mergeCell ref="A5:B5"/>
    <mergeCell ref="C5:D5"/>
    <mergeCell ref="E5:F5"/>
    <mergeCell ref="G5:H5"/>
    <mergeCell ref="J5:L5"/>
    <mergeCell ref="M5:N5"/>
    <mergeCell ref="O5:P5"/>
    <mergeCell ref="Q5:X5"/>
    <mergeCell ref="A4:B4"/>
    <mergeCell ref="C4:D4"/>
    <mergeCell ref="E4:F4"/>
    <mergeCell ref="G4:H4"/>
    <mergeCell ref="J4:L4"/>
    <mergeCell ref="M4:N4"/>
    <mergeCell ref="C6:D6"/>
    <mergeCell ref="E6:F6"/>
    <mergeCell ref="G6:H6"/>
    <mergeCell ref="Q6:X6"/>
    <mergeCell ref="A7:B7"/>
    <mergeCell ref="C7:D7"/>
    <mergeCell ref="E7:F7"/>
    <mergeCell ref="G7:H7"/>
    <mergeCell ref="J7:L7"/>
    <mergeCell ref="M7:N7"/>
    <mergeCell ref="O7:P7"/>
    <mergeCell ref="Q7:X7"/>
    <mergeCell ref="A8:B8"/>
    <mergeCell ref="C8:D8"/>
    <mergeCell ref="E8:F8"/>
    <mergeCell ref="G8:H8"/>
    <mergeCell ref="J8:L8"/>
    <mergeCell ref="M8:N8"/>
    <mergeCell ref="O8:P8"/>
    <mergeCell ref="Q8:X8"/>
    <mergeCell ref="O9:P9"/>
    <mergeCell ref="Q9:X9"/>
    <mergeCell ref="A10:B10"/>
    <mergeCell ref="C10:D10"/>
    <mergeCell ref="E10:F10"/>
    <mergeCell ref="G10:H10"/>
    <mergeCell ref="J10:L10"/>
    <mergeCell ref="M10:N10"/>
    <mergeCell ref="O10:P10"/>
    <mergeCell ref="Q10:X10"/>
    <mergeCell ref="A9:B9"/>
    <mergeCell ref="C9:D9"/>
    <mergeCell ref="E9:F9"/>
    <mergeCell ref="G9:H9"/>
    <mergeCell ref="J9:L9"/>
    <mergeCell ref="M9:N9"/>
    <mergeCell ref="O11:P11"/>
    <mergeCell ref="Q11:X11"/>
    <mergeCell ref="A12:B12"/>
    <mergeCell ref="C12:D12"/>
    <mergeCell ref="E12:F12"/>
    <mergeCell ref="G12:H12"/>
    <mergeCell ref="J12:L12"/>
    <mergeCell ref="M12:N12"/>
    <mergeCell ref="O12:P12"/>
    <mergeCell ref="Q12:X12"/>
    <mergeCell ref="A11:B11"/>
    <mergeCell ref="C11:D11"/>
    <mergeCell ref="E11:F11"/>
    <mergeCell ref="G11:H11"/>
    <mergeCell ref="J11:L11"/>
    <mergeCell ref="M11:N11"/>
    <mergeCell ref="C13:D13"/>
    <mergeCell ref="E13:F13"/>
    <mergeCell ref="G13:H13"/>
    <mergeCell ref="Q13:U13"/>
    <mergeCell ref="A14:B14"/>
    <mergeCell ref="C14:D14"/>
    <mergeCell ref="E14:F14"/>
    <mergeCell ref="G14:H14"/>
    <mergeCell ref="J14:L14"/>
    <mergeCell ref="M14:N14"/>
    <mergeCell ref="O14:P14"/>
    <mergeCell ref="Q14:X14"/>
    <mergeCell ref="A15:B15"/>
    <mergeCell ref="C15:D15"/>
    <mergeCell ref="E15:F15"/>
    <mergeCell ref="G15:H15"/>
    <mergeCell ref="J15:L15"/>
    <mergeCell ref="M15:N15"/>
    <mergeCell ref="O15:P15"/>
    <mergeCell ref="Q15:X15"/>
    <mergeCell ref="O16:P16"/>
    <mergeCell ref="Q16:X16"/>
    <mergeCell ref="A17:B17"/>
    <mergeCell ref="C17:D17"/>
    <mergeCell ref="E17:F17"/>
    <mergeCell ref="G17:H17"/>
    <mergeCell ref="J17:L17"/>
    <mergeCell ref="M17:N17"/>
    <mergeCell ref="O17:P17"/>
    <mergeCell ref="Q17:X17"/>
    <mergeCell ref="A16:B16"/>
    <mergeCell ref="C16:D16"/>
    <mergeCell ref="E16:F16"/>
    <mergeCell ref="G16:H16"/>
    <mergeCell ref="J16:L16"/>
    <mergeCell ref="M16:N16"/>
    <mergeCell ref="O18:P18"/>
    <mergeCell ref="Q18:X18"/>
    <mergeCell ref="A19:B19"/>
    <mergeCell ref="C19:D19"/>
    <mergeCell ref="E19:F19"/>
    <mergeCell ref="G19:H19"/>
    <mergeCell ref="J19:L19"/>
    <mergeCell ref="M19:N19"/>
    <mergeCell ref="O19:P19"/>
    <mergeCell ref="Q19:X19"/>
    <mergeCell ref="A18:B18"/>
    <mergeCell ref="C18:D18"/>
    <mergeCell ref="E18:F18"/>
    <mergeCell ref="G18:H18"/>
    <mergeCell ref="J18:L18"/>
    <mergeCell ref="M18:N18"/>
    <mergeCell ref="O20:P20"/>
    <mergeCell ref="Q20:X20"/>
    <mergeCell ref="A21:B21"/>
    <mergeCell ref="C21:D21"/>
    <mergeCell ref="E21:F21"/>
    <mergeCell ref="G21:H21"/>
    <mergeCell ref="J21:L21"/>
    <mergeCell ref="M21:N21"/>
    <mergeCell ref="O21:P21"/>
    <mergeCell ref="Q21:X21"/>
    <mergeCell ref="A20:B20"/>
    <mergeCell ref="C20:D20"/>
    <mergeCell ref="E20:F20"/>
    <mergeCell ref="G20:H20"/>
    <mergeCell ref="J20:L20"/>
    <mergeCell ref="M20:N20"/>
    <mergeCell ref="O22:P22"/>
    <mergeCell ref="Q22:X22"/>
    <mergeCell ref="A23:B23"/>
    <mergeCell ref="C23:D23"/>
    <mergeCell ref="E23:F23"/>
    <mergeCell ref="G23:H23"/>
    <mergeCell ref="J23:L23"/>
    <mergeCell ref="M23:N23"/>
    <mergeCell ref="O23:P23"/>
    <mergeCell ref="Q23:X23"/>
    <mergeCell ref="A22:B22"/>
    <mergeCell ref="C22:D22"/>
    <mergeCell ref="E22:F22"/>
    <mergeCell ref="G22:H22"/>
    <mergeCell ref="J22:L22"/>
    <mergeCell ref="M22:N22"/>
    <mergeCell ref="O24:P24"/>
    <mergeCell ref="Q24:X24"/>
    <mergeCell ref="A25:B25"/>
    <mergeCell ref="C25:D25"/>
    <mergeCell ref="E25:F25"/>
    <mergeCell ref="G25:H25"/>
    <mergeCell ref="Q25:X25"/>
    <mergeCell ref="A24:B24"/>
    <mergeCell ref="C24:D24"/>
    <mergeCell ref="E24:F24"/>
    <mergeCell ref="G24:H24"/>
    <mergeCell ref="J24:L24"/>
    <mergeCell ref="M24:N24"/>
    <mergeCell ref="O26:P26"/>
    <mergeCell ref="Q26:X26"/>
    <mergeCell ref="A27:B27"/>
    <mergeCell ref="C27:D27"/>
    <mergeCell ref="E27:F27"/>
    <mergeCell ref="G27:H27"/>
    <mergeCell ref="J27:L27"/>
    <mergeCell ref="M27:N27"/>
    <mergeCell ref="O27:P27"/>
    <mergeCell ref="Q27:X27"/>
    <mergeCell ref="A26:B26"/>
    <mergeCell ref="C26:D26"/>
    <mergeCell ref="E26:F26"/>
    <mergeCell ref="G26:H26"/>
    <mergeCell ref="J26:L26"/>
    <mergeCell ref="M26:N26"/>
    <mergeCell ref="O28:P28"/>
    <mergeCell ref="Q28:X28"/>
    <mergeCell ref="A29:B29"/>
    <mergeCell ref="C29:D29"/>
    <mergeCell ref="E29:F29"/>
    <mergeCell ref="G29:H29"/>
    <mergeCell ref="J29:L29"/>
    <mergeCell ref="M29:N29"/>
    <mergeCell ref="O29:P29"/>
    <mergeCell ref="Q29:X29"/>
    <mergeCell ref="A28:B28"/>
    <mergeCell ref="C28:D28"/>
    <mergeCell ref="E28:F28"/>
    <mergeCell ref="G28:H28"/>
    <mergeCell ref="J28:L28"/>
    <mergeCell ref="M28:N28"/>
    <mergeCell ref="A30:B30"/>
    <mergeCell ref="C30:D30"/>
    <mergeCell ref="E30:F30"/>
    <mergeCell ref="G30:H30"/>
    <mergeCell ref="Q30:X30"/>
    <mergeCell ref="A31:B31"/>
    <mergeCell ref="C31:D31"/>
    <mergeCell ref="E31:F31"/>
    <mergeCell ref="G31:H31"/>
    <mergeCell ref="J31:L31"/>
    <mergeCell ref="M31:N31"/>
    <mergeCell ref="O31:P31"/>
    <mergeCell ref="Q31:X31"/>
    <mergeCell ref="A32:B32"/>
    <mergeCell ref="C32:D32"/>
    <mergeCell ref="E32:F32"/>
    <mergeCell ref="G32:H32"/>
    <mergeCell ref="J32:L32"/>
    <mergeCell ref="M32:N32"/>
    <mergeCell ref="O32:P32"/>
    <mergeCell ref="Q32:X32"/>
    <mergeCell ref="A33:B33"/>
    <mergeCell ref="C33:D33"/>
    <mergeCell ref="E33:F33"/>
    <mergeCell ref="G33:H33"/>
    <mergeCell ref="J33:L33"/>
    <mergeCell ref="M33:N33"/>
    <mergeCell ref="O33:P33"/>
    <mergeCell ref="Q33:X33"/>
    <mergeCell ref="O34:P34"/>
    <mergeCell ref="Q34:X34"/>
    <mergeCell ref="A35:B35"/>
    <mergeCell ref="C35:D35"/>
    <mergeCell ref="E35:F35"/>
    <mergeCell ref="G35:H35"/>
    <mergeCell ref="J35:L35"/>
    <mergeCell ref="M35:N35"/>
    <mergeCell ref="O35:P35"/>
    <mergeCell ref="Q35:X35"/>
    <mergeCell ref="A34:B34"/>
    <mergeCell ref="C34:D34"/>
    <mergeCell ref="E34:F34"/>
    <mergeCell ref="G34:H34"/>
    <mergeCell ref="J34:L34"/>
    <mergeCell ref="M34:N34"/>
    <mergeCell ref="O36:P36"/>
    <mergeCell ref="Q36:X36"/>
    <mergeCell ref="A37:B37"/>
    <mergeCell ref="C37:D37"/>
    <mergeCell ref="E37:F37"/>
    <mergeCell ref="G37:H37"/>
    <mergeCell ref="J37:L37"/>
    <mergeCell ref="M37:N37"/>
    <mergeCell ref="O37:P37"/>
    <mergeCell ref="Q37:X37"/>
    <mergeCell ref="A36:B36"/>
    <mergeCell ref="C36:D36"/>
    <mergeCell ref="E36:F36"/>
    <mergeCell ref="G36:H36"/>
    <mergeCell ref="J36:L36"/>
    <mergeCell ref="M36:N36"/>
    <mergeCell ref="O38:P38"/>
    <mergeCell ref="Q38:X38"/>
    <mergeCell ref="A39:B39"/>
    <mergeCell ref="C39:D39"/>
    <mergeCell ref="E39:F39"/>
    <mergeCell ref="G39:H39"/>
    <mergeCell ref="J39:L39"/>
    <mergeCell ref="M39:N39"/>
    <mergeCell ref="O39:P39"/>
    <mergeCell ref="Q39:X39"/>
    <mergeCell ref="A38:B38"/>
    <mergeCell ref="C38:D38"/>
    <mergeCell ref="E38:F38"/>
    <mergeCell ref="G38:H38"/>
    <mergeCell ref="J38:L38"/>
    <mergeCell ref="M38:N38"/>
    <mergeCell ref="O40:P40"/>
    <mergeCell ref="Q40:X40"/>
    <mergeCell ref="A41:B41"/>
    <mergeCell ref="C41:D41"/>
    <mergeCell ref="E41:F41"/>
    <mergeCell ref="G41:H41"/>
    <mergeCell ref="J41:L41"/>
    <mergeCell ref="M41:N41"/>
    <mergeCell ref="O41:P41"/>
    <mergeCell ref="Q41:X41"/>
    <mergeCell ref="A40:B40"/>
    <mergeCell ref="C40:D40"/>
    <mergeCell ref="E40:F40"/>
    <mergeCell ref="G40:H40"/>
    <mergeCell ref="J40:L40"/>
    <mergeCell ref="M40:N40"/>
    <mergeCell ref="O42:P42"/>
    <mergeCell ref="Q42:X42"/>
    <mergeCell ref="A43:B43"/>
    <mergeCell ref="C43:D43"/>
    <mergeCell ref="E43:F43"/>
    <mergeCell ref="G43:H43"/>
    <mergeCell ref="J43:L43"/>
    <mergeCell ref="M43:N43"/>
    <mergeCell ref="O43:P43"/>
    <mergeCell ref="Q43:X43"/>
    <mergeCell ref="A42:B42"/>
    <mergeCell ref="C42:D42"/>
    <mergeCell ref="E42:F42"/>
    <mergeCell ref="G42:H42"/>
    <mergeCell ref="J42:L42"/>
    <mergeCell ref="M42:N42"/>
    <mergeCell ref="O44:P44"/>
    <mergeCell ref="Q44:X44"/>
    <mergeCell ref="A45:B45"/>
    <mergeCell ref="C45:D45"/>
    <mergeCell ref="E45:F45"/>
    <mergeCell ref="G45:H45"/>
    <mergeCell ref="J45:L45"/>
    <mergeCell ref="M45:N45"/>
    <mergeCell ref="O45:P45"/>
    <mergeCell ref="Q45:X45"/>
    <mergeCell ref="A44:B44"/>
    <mergeCell ref="C44:D44"/>
    <mergeCell ref="E44:F44"/>
    <mergeCell ref="G44:H44"/>
    <mergeCell ref="J44:L44"/>
    <mergeCell ref="M44:N44"/>
    <mergeCell ref="O46:P46"/>
    <mergeCell ref="Q46:X46"/>
    <mergeCell ref="A47:B47"/>
    <mergeCell ref="C47:D47"/>
    <mergeCell ref="E47:F47"/>
    <mergeCell ref="G47:H47"/>
    <mergeCell ref="J47:L47"/>
    <mergeCell ref="M47:N47"/>
    <mergeCell ref="O47:P47"/>
    <mergeCell ref="Q47:X47"/>
    <mergeCell ref="A46:B46"/>
    <mergeCell ref="C46:D46"/>
    <mergeCell ref="E46:F46"/>
    <mergeCell ref="G46:H46"/>
    <mergeCell ref="J46:L46"/>
    <mergeCell ref="M46:N46"/>
    <mergeCell ref="O48:P48"/>
    <mergeCell ref="Q48:X48"/>
    <mergeCell ref="A49:B49"/>
    <mergeCell ref="C49:D49"/>
    <mergeCell ref="E49:F49"/>
    <mergeCell ref="G49:H49"/>
    <mergeCell ref="J49:L49"/>
    <mergeCell ref="M49:N49"/>
    <mergeCell ref="O49:P49"/>
    <mergeCell ref="Q49:X49"/>
    <mergeCell ref="A48:B48"/>
    <mergeCell ref="C48:D48"/>
    <mergeCell ref="E48:F48"/>
    <mergeCell ref="G48:H48"/>
    <mergeCell ref="J48:L48"/>
    <mergeCell ref="M48:N48"/>
    <mergeCell ref="Q50:X50"/>
    <mergeCell ref="A51:B51"/>
    <mergeCell ref="C51:D51"/>
    <mergeCell ref="E51:F51"/>
    <mergeCell ref="G51:H51"/>
    <mergeCell ref="J51:L51"/>
    <mergeCell ref="M51:N51"/>
    <mergeCell ref="O51:P51"/>
    <mergeCell ref="Q51:X51"/>
    <mergeCell ref="A50:B50"/>
    <mergeCell ref="C50:D50"/>
    <mergeCell ref="E50:F50"/>
    <mergeCell ref="G50:H50"/>
    <mergeCell ref="J50:L50"/>
    <mergeCell ref="M50:N50"/>
    <mergeCell ref="O52:P52"/>
    <mergeCell ref="Q52:X52"/>
    <mergeCell ref="A53:B53"/>
    <mergeCell ref="C53:D53"/>
    <mergeCell ref="E53:F53"/>
    <mergeCell ref="G53:H53"/>
    <mergeCell ref="J53:L53"/>
    <mergeCell ref="M53:N53"/>
    <mergeCell ref="O53:P53"/>
    <mergeCell ref="Q53:X53"/>
    <mergeCell ref="A52:B52"/>
    <mergeCell ref="C52:D52"/>
    <mergeCell ref="E52:F52"/>
    <mergeCell ref="G52:H52"/>
    <mergeCell ref="J52:L52"/>
    <mergeCell ref="M52:N52"/>
    <mergeCell ref="O54:P54"/>
    <mergeCell ref="Q54:X54"/>
    <mergeCell ref="A55:B55"/>
    <mergeCell ref="C55:D55"/>
    <mergeCell ref="E55:F55"/>
    <mergeCell ref="G55:H55"/>
    <mergeCell ref="J55:L55"/>
    <mergeCell ref="M55:N55"/>
    <mergeCell ref="O55:P55"/>
    <mergeCell ref="Q55:X55"/>
    <mergeCell ref="A54:B54"/>
    <mergeCell ref="C54:D54"/>
    <mergeCell ref="E54:F54"/>
    <mergeCell ref="G54:H54"/>
    <mergeCell ref="J54:L54"/>
    <mergeCell ref="M54:N54"/>
    <mergeCell ref="O56:P56"/>
    <mergeCell ref="Q56:X56"/>
    <mergeCell ref="A57:B57"/>
    <mergeCell ref="C57:D57"/>
    <mergeCell ref="E57:F57"/>
    <mergeCell ref="G57:H57"/>
    <mergeCell ref="J57:L57"/>
    <mergeCell ref="M57:N57"/>
    <mergeCell ref="O57:P57"/>
    <mergeCell ref="Q57:X57"/>
    <mergeCell ref="A56:B56"/>
    <mergeCell ref="C56:D56"/>
    <mergeCell ref="E56:F56"/>
    <mergeCell ref="G56:H56"/>
    <mergeCell ref="J56:L56"/>
    <mergeCell ref="M56:N56"/>
    <mergeCell ref="O58:P58"/>
    <mergeCell ref="Q58:X58"/>
    <mergeCell ref="A59:B59"/>
    <mergeCell ref="C59:D59"/>
    <mergeCell ref="E59:F59"/>
    <mergeCell ref="G59:H59"/>
    <mergeCell ref="J59:L59"/>
    <mergeCell ref="M59:N59"/>
    <mergeCell ref="O59:P59"/>
    <mergeCell ref="Q59:X59"/>
    <mergeCell ref="A58:B58"/>
    <mergeCell ref="C58:D58"/>
    <mergeCell ref="E58:F58"/>
    <mergeCell ref="G58:H58"/>
    <mergeCell ref="J58:L58"/>
    <mergeCell ref="M58:N58"/>
    <mergeCell ref="A61:B61"/>
    <mergeCell ref="C61:D61"/>
    <mergeCell ref="E61:F61"/>
    <mergeCell ref="G61:H61"/>
    <mergeCell ref="J61:L61"/>
    <mergeCell ref="Q61:X61"/>
    <mergeCell ref="A60:B60"/>
    <mergeCell ref="C60:D60"/>
    <mergeCell ref="E60:F60"/>
    <mergeCell ref="G60:H60"/>
    <mergeCell ref="J60:L60"/>
    <mergeCell ref="Q60:X60"/>
    <mergeCell ref="O62:P62"/>
    <mergeCell ref="Q62:X62"/>
    <mergeCell ref="A63:B63"/>
    <mergeCell ref="C63:D63"/>
    <mergeCell ref="E63:F63"/>
    <mergeCell ref="G63:H63"/>
    <mergeCell ref="Q63:X63"/>
    <mergeCell ref="A62:B62"/>
    <mergeCell ref="C62:D62"/>
    <mergeCell ref="E62:F62"/>
    <mergeCell ref="G62:H62"/>
    <mergeCell ref="J62:L62"/>
    <mergeCell ref="M62:N62"/>
    <mergeCell ref="O64:P64"/>
    <mergeCell ref="Q64:X64"/>
    <mergeCell ref="A65:B65"/>
    <mergeCell ref="C65:D65"/>
    <mergeCell ref="E65:F65"/>
    <mergeCell ref="G65:H65"/>
    <mergeCell ref="J65:L65"/>
    <mergeCell ref="M65:N65"/>
    <mergeCell ref="O65:P65"/>
    <mergeCell ref="Q65:X65"/>
    <mergeCell ref="A64:B64"/>
    <mergeCell ref="C64:D64"/>
    <mergeCell ref="E64:F64"/>
    <mergeCell ref="G64:H64"/>
    <mergeCell ref="J64:L64"/>
    <mergeCell ref="M64:N64"/>
    <mergeCell ref="O66:P66"/>
    <mergeCell ref="Q66:X66"/>
    <mergeCell ref="A67:B67"/>
    <mergeCell ref="C67:D67"/>
    <mergeCell ref="E67:F67"/>
    <mergeCell ref="G67:H67"/>
    <mergeCell ref="J67:L67"/>
    <mergeCell ref="M67:N67"/>
    <mergeCell ref="O67:P67"/>
    <mergeCell ref="Q67:X67"/>
    <mergeCell ref="A66:B66"/>
    <mergeCell ref="C66:D66"/>
    <mergeCell ref="E66:F66"/>
    <mergeCell ref="G66:H66"/>
    <mergeCell ref="J66:L66"/>
    <mergeCell ref="M66:N66"/>
    <mergeCell ref="O68:P68"/>
    <mergeCell ref="Q68:X68"/>
    <mergeCell ref="A69:B69"/>
    <mergeCell ref="C69:D69"/>
    <mergeCell ref="E69:F69"/>
    <mergeCell ref="G69:H69"/>
    <mergeCell ref="J69:L69"/>
    <mergeCell ref="M69:N69"/>
    <mergeCell ref="O69:P69"/>
    <mergeCell ref="Q69:X69"/>
    <mergeCell ref="A68:B68"/>
    <mergeCell ref="C68:D68"/>
    <mergeCell ref="E68:F68"/>
    <mergeCell ref="G68:H68"/>
    <mergeCell ref="J68:L68"/>
    <mergeCell ref="M68:N68"/>
    <mergeCell ref="O70:P70"/>
    <mergeCell ref="Q70:X70"/>
    <mergeCell ref="A71:B71"/>
    <mergeCell ref="C71:D71"/>
    <mergeCell ref="E71:F71"/>
    <mergeCell ref="G71:H71"/>
    <mergeCell ref="Q71:X71"/>
    <mergeCell ref="A70:B70"/>
    <mergeCell ref="C70:D70"/>
    <mergeCell ref="E70:F70"/>
    <mergeCell ref="G70:H70"/>
    <mergeCell ref="J70:L70"/>
    <mergeCell ref="M70:N70"/>
    <mergeCell ref="O72:P72"/>
    <mergeCell ref="Q72:X72"/>
    <mergeCell ref="A73:B73"/>
    <mergeCell ref="C73:D73"/>
    <mergeCell ref="E73:F73"/>
    <mergeCell ref="G73:H73"/>
    <mergeCell ref="J73:L73"/>
    <mergeCell ref="M73:N73"/>
    <mergeCell ref="O73:P73"/>
    <mergeCell ref="Q73:X73"/>
    <mergeCell ref="A72:B72"/>
    <mergeCell ref="C72:D72"/>
    <mergeCell ref="E72:F72"/>
    <mergeCell ref="G72:H72"/>
    <mergeCell ref="J72:L72"/>
    <mergeCell ref="M72:N72"/>
    <mergeCell ref="M75:N75"/>
    <mergeCell ref="O75:P75"/>
    <mergeCell ref="Q75:X75"/>
    <mergeCell ref="A74:B74"/>
    <mergeCell ref="C74:D74"/>
    <mergeCell ref="E74:F74"/>
    <mergeCell ref="G74:H74"/>
    <mergeCell ref="J74:L74"/>
    <mergeCell ref="M74:N74"/>
    <mergeCell ref="A1:Y1"/>
    <mergeCell ref="A82:T82"/>
    <mergeCell ref="J71:L71"/>
    <mergeCell ref="M71:N71"/>
    <mergeCell ref="O71:P71"/>
    <mergeCell ref="O76:P76"/>
    <mergeCell ref="Q76:X76"/>
    <mergeCell ref="A78:T78"/>
    <mergeCell ref="A79:T79"/>
    <mergeCell ref="A80:T80"/>
    <mergeCell ref="A81:T81"/>
    <mergeCell ref="A76:B76"/>
    <mergeCell ref="C76:D76"/>
    <mergeCell ref="E76:F76"/>
    <mergeCell ref="G76:H76"/>
    <mergeCell ref="J76:L76"/>
    <mergeCell ref="M76:N76"/>
    <mergeCell ref="O74:P74"/>
    <mergeCell ref="Q74:X74"/>
    <mergeCell ref="A75:B75"/>
    <mergeCell ref="C75:D75"/>
    <mergeCell ref="E75:F75"/>
    <mergeCell ref="G75:H75"/>
    <mergeCell ref="J75:L7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1"/>
  <sheetViews>
    <sheetView topLeftCell="A70" workbookViewId="0">
      <selection activeCell="C5" sqref="C5:D5"/>
    </sheetView>
  </sheetViews>
  <sheetFormatPr baseColWidth="10" defaultColWidth="11.42578125" defaultRowHeight="15" x14ac:dyDescent="0.25"/>
  <cols>
    <col min="1" max="1" width="11.42578125" style="76"/>
    <col min="2" max="2" width="6.7109375" style="76" customWidth="1"/>
    <col min="3" max="3" width="11.5703125" style="76" hidden="1" customWidth="1"/>
    <col min="4" max="4" width="7.42578125" style="76" customWidth="1"/>
    <col min="5" max="5" width="11.5703125" style="76" hidden="1" customWidth="1"/>
    <col min="6" max="6" width="6.7109375" style="76" customWidth="1"/>
    <col min="7" max="7" width="11.5703125" style="76" hidden="1" customWidth="1"/>
    <col min="8" max="8" width="4.5703125" style="76" customWidth="1"/>
    <col min="9" max="9" width="11.5703125" style="76" hidden="1" customWidth="1"/>
    <col min="10" max="10" width="7" style="80" customWidth="1"/>
    <col min="11" max="11" width="5.7109375" style="76" customWidth="1"/>
    <col min="12" max="13" width="11.5703125" style="76" hidden="1" customWidth="1"/>
    <col min="14" max="14" width="6" style="76" customWidth="1"/>
    <col min="15" max="15" width="11.5703125" style="76" hidden="1" customWidth="1"/>
    <col min="16" max="16" width="5.5703125" style="76" customWidth="1"/>
    <col min="17" max="17" width="11.5703125" style="76" hidden="1" customWidth="1"/>
    <col min="18" max="20" width="11.42578125" style="76"/>
    <col min="21" max="21" width="4.7109375" style="76" customWidth="1"/>
    <col min="22" max="22" width="4.85546875" style="76" hidden="1" customWidth="1"/>
    <col min="23" max="23" width="2.28515625" style="76" hidden="1" customWidth="1"/>
    <col min="24" max="24" width="9.5703125" style="76" hidden="1" customWidth="1"/>
    <col min="25" max="25" width="0.7109375" style="76" hidden="1" customWidth="1"/>
    <col min="26" max="26" width="17" style="76" bestFit="1" customWidth="1"/>
    <col min="27" max="16384" width="11.42578125" style="76"/>
  </cols>
  <sheetData>
    <row r="2" spans="2:26" ht="31.9" customHeight="1" x14ac:dyDescent="0.25">
      <c r="B2" s="434" t="s">
        <v>0</v>
      </c>
      <c r="C2" s="394"/>
      <c r="D2" s="392" t="s">
        <v>1</v>
      </c>
      <c r="E2" s="394"/>
      <c r="F2" s="392" t="s">
        <v>2</v>
      </c>
      <c r="G2" s="394"/>
      <c r="H2" s="392" t="s">
        <v>3</v>
      </c>
      <c r="I2" s="394"/>
      <c r="J2" s="81" t="s">
        <v>4</v>
      </c>
      <c r="K2" s="392" t="s">
        <v>5</v>
      </c>
      <c r="L2" s="393"/>
      <c r="M2" s="394"/>
      <c r="N2" s="392" t="s">
        <v>6</v>
      </c>
      <c r="O2" s="394"/>
      <c r="P2" s="392" t="s">
        <v>7</v>
      </c>
      <c r="Q2" s="394"/>
      <c r="R2" s="392" t="s">
        <v>8</v>
      </c>
      <c r="S2" s="393"/>
      <c r="T2" s="393"/>
      <c r="U2" s="393"/>
      <c r="V2" s="393"/>
      <c r="W2" s="393"/>
      <c r="X2" s="393"/>
      <c r="Y2" s="394"/>
      <c r="Z2" s="77" t="s">
        <v>9</v>
      </c>
    </row>
    <row r="3" spans="2:26" ht="23.25" customHeight="1" x14ac:dyDescent="0.25">
      <c r="B3" s="370" t="s">
        <v>10</v>
      </c>
      <c r="C3" s="478"/>
      <c r="D3" s="370" t="s">
        <v>11</v>
      </c>
      <c r="E3" s="478"/>
      <c r="F3" s="370"/>
      <c r="G3" s="478"/>
      <c r="H3" s="370"/>
      <c r="I3" s="478"/>
      <c r="J3" s="90"/>
      <c r="K3" s="370"/>
      <c r="L3" s="478"/>
      <c r="M3" s="478"/>
      <c r="N3" s="370"/>
      <c r="O3" s="478"/>
      <c r="P3" s="370"/>
      <c r="Q3" s="478"/>
      <c r="R3" s="479" t="s">
        <v>12</v>
      </c>
      <c r="S3" s="478"/>
      <c r="T3" s="478"/>
      <c r="U3" s="478"/>
      <c r="V3" s="478"/>
      <c r="W3" s="478"/>
      <c r="X3" s="478"/>
      <c r="Y3" s="478"/>
      <c r="Z3" s="91">
        <f>+Z4+Z14</f>
        <v>8326973310</v>
      </c>
    </row>
    <row r="4" spans="2:26" ht="23.25" customHeight="1" x14ac:dyDescent="0.25">
      <c r="B4" s="357" t="s">
        <v>10</v>
      </c>
      <c r="C4" s="476"/>
      <c r="D4" s="357" t="s">
        <v>11</v>
      </c>
      <c r="E4" s="476"/>
      <c r="F4" s="357" t="s">
        <v>13</v>
      </c>
      <c r="G4" s="476"/>
      <c r="H4" s="357"/>
      <c r="I4" s="476"/>
      <c r="J4" s="93"/>
      <c r="K4" s="357"/>
      <c r="L4" s="476"/>
      <c r="M4" s="476"/>
      <c r="N4" s="357"/>
      <c r="O4" s="476"/>
      <c r="P4" s="357"/>
      <c r="Q4" s="476"/>
      <c r="R4" s="437" t="s">
        <v>14</v>
      </c>
      <c r="S4" s="436"/>
      <c r="T4" s="436"/>
      <c r="U4" s="436"/>
      <c r="V4" s="436"/>
      <c r="W4" s="436"/>
      <c r="X4" s="436"/>
      <c r="Y4" s="436"/>
      <c r="Z4" s="85">
        <f>+Z5</f>
        <v>1085300000</v>
      </c>
    </row>
    <row r="5" spans="2:26" ht="23.25" customHeight="1" x14ac:dyDescent="0.25">
      <c r="B5" s="387" t="s">
        <v>10</v>
      </c>
      <c r="C5" s="483"/>
      <c r="D5" s="387" t="s">
        <v>11</v>
      </c>
      <c r="E5" s="483"/>
      <c r="F5" s="387" t="s">
        <v>13</v>
      </c>
      <c r="G5" s="483"/>
      <c r="H5" s="387" t="s">
        <v>13</v>
      </c>
      <c r="I5" s="483"/>
      <c r="J5" s="94"/>
      <c r="K5" s="387"/>
      <c r="L5" s="483"/>
      <c r="M5" s="483"/>
      <c r="N5" s="387"/>
      <c r="O5" s="483"/>
      <c r="P5" s="387"/>
      <c r="Q5" s="483"/>
      <c r="R5" s="440" t="s">
        <v>15</v>
      </c>
      <c r="S5" s="439"/>
      <c r="T5" s="439"/>
      <c r="U5" s="439"/>
      <c r="V5" s="439"/>
      <c r="W5" s="439"/>
      <c r="X5" s="439"/>
      <c r="Y5" s="439"/>
      <c r="Z5" s="82">
        <f>Z6+Z8+Z10+Z11+Z12</f>
        <v>1085300000</v>
      </c>
    </row>
    <row r="6" spans="2:26" ht="23.25" customHeight="1" x14ac:dyDescent="0.25">
      <c r="B6" s="96" t="s">
        <v>10</v>
      </c>
      <c r="C6" s="95"/>
      <c r="D6" s="362" t="s">
        <v>11</v>
      </c>
      <c r="E6" s="477"/>
      <c r="F6" s="362" t="s">
        <v>13</v>
      </c>
      <c r="G6" s="477"/>
      <c r="H6" s="362" t="s">
        <v>13</v>
      </c>
      <c r="I6" s="477"/>
      <c r="J6" s="89" t="s">
        <v>22</v>
      </c>
      <c r="K6" s="96"/>
      <c r="L6" s="95"/>
      <c r="M6" s="95"/>
      <c r="N6" s="96"/>
      <c r="O6" s="95"/>
      <c r="P6" s="96"/>
      <c r="Q6" s="95"/>
      <c r="R6" s="454" t="s">
        <v>71</v>
      </c>
      <c r="S6" s="451"/>
      <c r="T6" s="451"/>
      <c r="U6" s="451"/>
      <c r="V6" s="451"/>
      <c r="W6" s="451"/>
      <c r="X6" s="451"/>
      <c r="Y6" s="451"/>
      <c r="Z6" s="78">
        <f>+Z7</f>
        <v>50000000</v>
      </c>
    </row>
    <row r="7" spans="2:26" ht="23.25" customHeight="1" x14ac:dyDescent="0.25">
      <c r="B7" s="362" t="s">
        <v>10</v>
      </c>
      <c r="C7" s="477"/>
      <c r="D7" s="362" t="s">
        <v>11</v>
      </c>
      <c r="E7" s="477"/>
      <c r="F7" s="362" t="s">
        <v>13</v>
      </c>
      <c r="G7" s="477"/>
      <c r="H7" s="362" t="s">
        <v>13</v>
      </c>
      <c r="I7" s="477"/>
      <c r="J7" s="89" t="s">
        <v>22</v>
      </c>
      <c r="K7" s="362" t="s">
        <v>30</v>
      </c>
      <c r="L7" s="477"/>
      <c r="M7" s="477"/>
      <c r="N7" s="362" t="s">
        <v>13</v>
      </c>
      <c r="O7" s="477"/>
      <c r="P7" s="362"/>
      <c r="Q7" s="477"/>
      <c r="R7" s="454" t="s">
        <v>180</v>
      </c>
      <c r="S7" s="451"/>
      <c r="T7" s="451"/>
      <c r="U7" s="451"/>
      <c r="V7" s="451"/>
      <c r="W7" s="451"/>
      <c r="X7" s="451"/>
      <c r="Y7" s="451"/>
      <c r="Z7" s="78">
        <v>50000000</v>
      </c>
    </row>
    <row r="8" spans="2:26" ht="23.25" customHeight="1" x14ac:dyDescent="0.25">
      <c r="B8" s="362" t="s">
        <v>10</v>
      </c>
      <c r="C8" s="477"/>
      <c r="D8" s="362" t="s">
        <v>11</v>
      </c>
      <c r="E8" s="477"/>
      <c r="F8" s="362" t="s">
        <v>13</v>
      </c>
      <c r="G8" s="477"/>
      <c r="H8" s="362" t="s">
        <v>13</v>
      </c>
      <c r="I8" s="477"/>
      <c r="J8" s="89" t="s">
        <v>16</v>
      </c>
      <c r="K8" s="362"/>
      <c r="L8" s="477"/>
      <c r="M8" s="477"/>
      <c r="N8" s="362"/>
      <c r="O8" s="477"/>
      <c r="P8" s="362"/>
      <c r="Q8" s="477"/>
      <c r="R8" s="454" t="s">
        <v>17</v>
      </c>
      <c r="S8" s="451"/>
      <c r="T8" s="451"/>
      <c r="U8" s="451"/>
      <c r="V8" s="451"/>
      <c r="W8" s="451"/>
      <c r="X8" s="451"/>
      <c r="Y8" s="451"/>
      <c r="Z8" s="78">
        <f>Z9</f>
        <v>1031500000</v>
      </c>
    </row>
    <row r="9" spans="2:26" ht="39" customHeight="1" x14ac:dyDescent="0.25">
      <c r="B9" s="480" t="s">
        <v>10</v>
      </c>
      <c r="C9" s="481"/>
      <c r="D9" s="480" t="s">
        <v>11</v>
      </c>
      <c r="E9" s="481"/>
      <c r="F9" s="480" t="s">
        <v>13</v>
      </c>
      <c r="G9" s="481"/>
      <c r="H9" s="480" t="s">
        <v>13</v>
      </c>
      <c r="I9" s="481"/>
      <c r="J9" s="89" t="s">
        <v>16</v>
      </c>
      <c r="K9" s="480" t="s">
        <v>25</v>
      </c>
      <c r="L9" s="482"/>
      <c r="M9" s="481"/>
      <c r="N9" s="480"/>
      <c r="O9" s="481"/>
      <c r="P9" s="480"/>
      <c r="Q9" s="481"/>
      <c r="R9" s="467" t="s">
        <v>51</v>
      </c>
      <c r="S9" s="468"/>
      <c r="T9" s="468"/>
      <c r="U9" s="468"/>
      <c r="V9" s="468"/>
      <c r="W9" s="468"/>
      <c r="X9" s="468"/>
      <c r="Y9" s="469"/>
      <c r="Z9" s="78">
        <v>1031500000</v>
      </c>
    </row>
    <row r="10" spans="2:26" ht="23.25" customHeight="1" x14ac:dyDescent="0.25">
      <c r="B10" s="362" t="s">
        <v>10</v>
      </c>
      <c r="C10" s="477"/>
      <c r="D10" s="362" t="s">
        <v>11</v>
      </c>
      <c r="E10" s="477"/>
      <c r="F10" s="362" t="s">
        <v>13</v>
      </c>
      <c r="G10" s="477"/>
      <c r="H10" s="362" t="s">
        <v>13</v>
      </c>
      <c r="I10" s="477"/>
      <c r="J10" s="89" t="s">
        <v>16</v>
      </c>
      <c r="K10" s="362" t="s">
        <v>28</v>
      </c>
      <c r="L10" s="477"/>
      <c r="M10" s="477"/>
      <c r="N10" s="362"/>
      <c r="O10" s="477"/>
      <c r="P10" s="362"/>
      <c r="Q10" s="477"/>
      <c r="R10" s="454" t="s">
        <v>161</v>
      </c>
      <c r="S10" s="451"/>
      <c r="T10" s="451"/>
      <c r="U10" s="451"/>
      <c r="V10" s="451"/>
      <c r="W10" s="451"/>
      <c r="X10" s="451"/>
      <c r="Y10" s="451"/>
      <c r="Z10" s="78">
        <v>0</v>
      </c>
    </row>
    <row r="11" spans="2:26" ht="23.25" customHeight="1" x14ac:dyDescent="0.25">
      <c r="B11" s="362" t="s">
        <v>10</v>
      </c>
      <c r="C11" s="477"/>
      <c r="D11" s="362" t="s">
        <v>11</v>
      </c>
      <c r="E11" s="477"/>
      <c r="F11" s="362" t="s">
        <v>13</v>
      </c>
      <c r="G11" s="477"/>
      <c r="H11" s="362" t="s">
        <v>13</v>
      </c>
      <c r="I11" s="477"/>
      <c r="J11" s="89" t="s">
        <v>26</v>
      </c>
      <c r="K11" s="362" t="s">
        <v>20</v>
      </c>
      <c r="L11" s="477"/>
      <c r="M11" s="477"/>
      <c r="N11" s="362" t="s">
        <v>34</v>
      </c>
      <c r="O11" s="477"/>
      <c r="P11" s="362"/>
      <c r="Q11" s="477"/>
      <c r="R11" s="454" t="s">
        <v>160</v>
      </c>
      <c r="S11" s="451"/>
      <c r="T11" s="451"/>
      <c r="U11" s="451"/>
      <c r="V11" s="451"/>
      <c r="W11" s="451"/>
      <c r="X11" s="451"/>
      <c r="Y11" s="451"/>
      <c r="Z11" s="78">
        <v>0</v>
      </c>
    </row>
    <row r="12" spans="2:26" ht="23.25" customHeight="1" x14ac:dyDescent="0.25">
      <c r="B12" s="96" t="s">
        <v>126</v>
      </c>
      <c r="C12" s="95"/>
      <c r="D12" s="362" t="s">
        <v>11</v>
      </c>
      <c r="E12" s="477"/>
      <c r="F12" s="362" t="s">
        <v>13</v>
      </c>
      <c r="G12" s="477"/>
      <c r="H12" s="362" t="s">
        <v>13</v>
      </c>
      <c r="I12" s="477"/>
      <c r="J12" s="89" t="s">
        <v>26</v>
      </c>
      <c r="K12" s="96"/>
      <c r="L12" s="95"/>
      <c r="M12" s="95"/>
      <c r="N12" s="96"/>
      <c r="O12" s="95"/>
      <c r="P12" s="96"/>
      <c r="Q12" s="95"/>
      <c r="R12" s="454" t="s">
        <v>127</v>
      </c>
      <c r="S12" s="451"/>
      <c r="T12" s="451"/>
      <c r="U12" s="451"/>
      <c r="V12" s="451"/>
      <c r="W12" s="84"/>
      <c r="X12" s="84"/>
      <c r="Y12" s="84"/>
      <c r="Z12" s="78">
        <f>Z13</f>
        <v>3800000</v>
      </c>
    </row>
    <row r="13" spans="2:26" ht="23.25" customHeight="1" x14ac:dyDescent="0.25">
      <c r="B13" s="362" t="s">
        <v>126</v>
      </c>
      <c r="C13" s="477"/>
      <c r="D13" s="362" t="s">
        <v>11</v>
      </c>
      <c r="E13" s="477"/>
      <c r="F13" s="362" t="s">
        <v>13</v>
      </c>
      <c r="G13" s="477"/>
      <c r="H13" s="362" t="s">
        <v>13</v>
      </c>
      <c r="I13" s="477"/>
      <c r="J13" s="89" t="s">
        <v>26</v>
      </c>
      <c r="K13" s="362" t="s">
        <v>20</v>
      </c>
      <c r="L13" s="477"/>
      <c r="M13" s="477"/>
      <c r="N13" s="362" t="s">
        <v>25</v>
      </c>
      <c r="O13" s="477"/>
      <c r="P13" s="362"/>
      <c r="Q13" s="477"/>
      <c r="R13" s="454" t="s">
        <v>127</v>
      </c>
      <c r="S13" s="451"/>
      <c r="T13" s="451"/>
      <c r="U13" s="451"/>
      <c r="V13" s="451"/>
      <c r="W13" s="451"/>
      <c r="X13" s="451"/>
      <c r="Y13" s="451"/>
      <c r="Z13" s="78">
        <v>3800000</v>
      </c>
    </row>
    <row r="14" spans="2:26" ht="23.25" customHeight="1" x14ac:dyDescent="0.25">
      <c r="B14" s="357" t="s">
        <v>10</v>
      </c>
      <c r="C14" s="476"/>
      <c r="D14" s="357" t="s">
        <v>11</v>
      </c>
      <c r="E14" s="476"/>
      <c r="F14" s="357" t="s">
        <v>11</v>
      </c>
      <c r="G14" s="476"/>
      <c r="H14" s="357"/>
      <c r="I14" s="476"/>
      <c r="J14" s="93"/>
      <c r="K14" s="357"/>
      <c r="L14" s="476"/>
      <c r="M14" s="476"/>
      <c r="N14" s="357"/>
      <c r="O14" s="476"/>
      <c r="P14" s="357"/>
      <c r="Q14" s="476"/>
      <c r="R14" s="437" t="s">
        <v>18</v>
      </c>
      <c r="S14" s="436"/>
      <c r="T14" s="436"/>
      <c r="U14" s="436"/>
      <c r="V14" s="436"/>
      <c r="W14" s="436"/>
      <c r="X14" s="436"/>
      <c r="Y14" s="436"/>
      <c r="Z14" s="85">
        <f>+Z15+Z32</f>
        <v>7241673310</v>
      </c>
    </row>
    <row r="15" spans="2:26" ht="23.25" customHeight="1" x14ac:dyDescent="0.25">
      <c r="B15" s="387" t="s">
        <v>10</v>
      </c>
      <c r="C15" s="483"/>
      <c r="D15" s="387" t="s">
        <v>11</v>
      </c>
      <c r="E15" s="483"/>
      <c r="F15" s="387" t="s">
        <v>11</v>
      </c>
      <c r="G15" s="483"/>
      <c r="H15" s="387" t="s">
        <v>13</v>
      </c>
      <c r="I15" s="483"/>
      <c r="J15" s="94"/>
      <c r="K15" s="387"/>
      <c r="L15" s="483"/>
      <c r="M15" s="483"/>
      <c r="N15" s="387"/>
      <c r="O15" s="483"/>
      <c r="P15" s="387"/>
      <c r="Q15" s="483"/>
      <c r="R15" s="440" t="s">
        <v>19</v>
      </c>
      <c r="S15" s="439"/>
      <c r="T15" s="439"/>
      <c r="U15" s="439"/>
      <c r="V15" s="439"/>
      <c r="W15" s="439"/>
      <c r="X15" s="439"/>
      <c r="Y15" s="439"/>
      <c r="Z15" s="82">
        <f>+Z16+Z19+Z24</f>
        <v>281500000</v>
      </c>
    </row>
    <row r="16" spans="2:26" ht="23.25" customHeight="1" x14ac:dyDescent="0.25">
      <c r="B16" s="362" t="s">
        <v>10</v>
      </c>
      <c r="C16" s="477"/>
      <c r="D16" s="362" t="s">
        <v>11</v>
      </c>
      <c r="E16" s="477"/>
      <c r="F16" s="362" t="s">
        <v>11</v>
      </c>
      <c r="G16" s="477"/>
      <c r="H16" s="362" t="s">
        <v>13</v>
      </c>
      <c r="I16" s="477"/>
      <c r="J16" s="89" t="s">
        <v>20</v>
      </c>
      <c r="K16" s="362"/>
      <c r="L16" s="477"/>
      <c r="M16" s="477"/>
      <c r="N16" s="362"/>
      <c r="O16" s="477"/>
      <c r="P16" s="362"/>
      <c r="Q16" s="477"/>
      <c r="R16" s="454" t="s">
        <v>21</v>
      </c>
      <c r="S16" s="451"/>
      <c r="T16" s="451"/>
      <c r="U16" s="451"/>
      <c r="V16" s="451"/>
      <c r="W16" s="451"/>
      <c r="X16" s="451"/>
      <c r="Y16" s="451"/>
      <c r="Z16" s="78">
        <f>Z17+Z18</f>
        <v>13500000</v>
      </c>
    </row>
    <row r="17" spans="2:26" ht="23.25" customHeight="1" x14ac:dyDescent="0.25">
      <c r="B17" s="362" t="s">
        <v>10</v>
      </c>
      <c r="C17" s="477"/>
      <c r="D17" s="362" t="s">
        <v>11</v>
      </c>
      <c r="E17" s="477"/>
      <c r="F17" s="362" t="s">
        <v>11</v>
      </c>
      <c r="G17" s="477"/>
      <c r="H17" s="362" t="s">
        <v>13</v>
      </c>
      <c r="I17" s="477"/>
      <c r="J17" s="89" t="s">
        <v>20</v>
      </c>
      <c r="K17" s="362" t="s">
        <v>22</v>
      </c>
      <c r="L17" s="477"/>
      <c r="M17" s="477"/>
      <c r="N17" s="362">
        <v>9</v>
      </c>
      <c r="O17" s="477"/>
      <c r="P17" s="362"/>
      <c r="Q17" s="477"/>
      <c r="R17" s="454" t="s">
        <v>118</v>
      </c>
      <c r="S17" s="451"/>
      <c r="T17" s="451"/>
      <c r="U17" s="451"/>
      <c r="V17" s="451"/>
      <c r="W17" s="451"/>
      <c r="X17" s="451"/>
      <c r="Y17" s="451"/>
      <c r="Z17" s="78">
        <v>2000000</v>
      </c>
    </row>
    <row r="18" spans="2:26" ht="23.25" customHeight="1" x14ac:dyDescent="0.25">
      <c r="B18" s="362" t="s">
        <v>10</v>
      </c>
      <c r="C18" s="477"/>
      <c r="D18" s="362" t="s">
        <v>11</v>
      </c>
      <c r="E18" s="477"/>
      <c r="F18" s="362" t="s">
        <v>11</v>
      </c>
      <c r="G18" s="477"/>
      <c r="H18" s="362" t="s">
        <v>13</v>
      </c>
      <c r="I18" s="477"/>
      <c r="J18" s="89" t="s">
        <v>20</v>
      </c>
      <c r="K18" s="362" t="s">
        <v>30</v>
      </c>
      <c r="L18" s="477"/>
      <c r="M18" s="477"/>
      <c r="N18" s="362"/>
      <c r="O18" s="477"/>
      <c r="P18" s="362"/>
      <c r="Q18" s="477"/>
      <c r="R18" s="454" t="s">
        <v>62</v>
      </c>
      <c r="S18" s="451"/>
      <c r="T18" s="451"/>
      <c r="U18" s="451"/>
      <c r="V18" s="451"/>
      <c r="W18" s="451"/>
      <c r="X18" s="451"/>
      <c r="Y18" s="451"/>
      <c r="Z18" s="78">
        <v>11500000</v>
      </c>
    </row>
    <row r="19" spans="2:26" ht="23.25" customHeight="1" x14ac:dyDescent="0.25">
      <c r="B19" s="362" t="s">
        <v>10</v>
      </c>
      <c r="C19" s="477"/>
      <c r="D19" s="362" t="s">
        <v>11</v>
      </c>
      <c r="E19" s="477"/>
      <c r="F19" s="362" t="s">
        <v>11</v>
      </c>
      <c r="G19" s="477"/>
      <c r="H19" s="362" t="s">
        <v>13</v>
      </c>
      <c r="I19" s="477"/>
      <c r="J19" s="89" t="s">
        <v>22</v>
      </c>
      <c r="K19" s="362"/>
      <c r="L19" s="477"/>
      <c r="M19" s="477"/>
      <c r="N19" s="362"/>
      <c r="O19" s="477"/>
      <c r="P19" s="362"/>
      <c r="Q19" s="477"/>
      <c r="R19" s="454" t="s">
        <v>23</v>
      </c>
      <c r="S19" s="451"/>
      <c r="T19" s="451"/>
      <c r="U19" s="451"/>
      <c r="V19" s="451"/>
      <c r="W19" s="451"/>
      <c r="X19" s="451"/>
      <c r="Y19" s="451"/>
      <c r="Z19" s="78">
        <f>+Z20+Z21+Z22+Z23</f>
        <v>75500000</v>
      </c>
    </row>
    <row r="20" spans="2:26" ht="23.25" customHeight="1" x14ac:dyDescent="0.25">
      <c r="B20" s="362" t="s">
        <v>10</v>
      </c>
      <c r="C20" s="477"/>
      <c r="D20" s="362" t="s">
        <v>11</v>
      </c>
      <c r="E20" s="477"/>
      <c r="F20" s="362" t="s">
        <v>11</v>
      </c>
      <c r="G20" s="477"/>
      <c r="H20" s="362" t="s">
        <v>13</v>
      </c>
      <c r="I20" s="477"/>
      <c r="J20" s="89" t="s">
        <v>22</v>
      </c>
      <c r="K20" s="362" t="s">
        <v>20</v>
      </c>
      <c r="L20" s="477"/>
      <c r="M20" s="477"/>
      <c r="N20" s="362"/>
      <c r="O20" s="477"/>
      <c r="P20" s="362"/>
      <c r="Q20" s="477"/>
      <c r="R20" s="454" t="s">
        <v>63</v>
      </c>
      <c r="S20" s="451"/>
      <c r="T20" s="451"/>
      <c r="U20" s="451"/>
      <c r="V20" s="451"/>
      <c r="W20" s="451"/>
      <c r="X20" s="451"/>
      <c r="Y20" s="451"/>
      <c r="Z20" s="78">
        <v>15500000</v>
      </c>
    </row>
    <row r="21" spans="2:26" ht="51.75" customHeight="1" x14ac:dyDescent="0.25">
      <c r="B21" s="362" t="s">
        <v>10</v>
      </c>
      <c r="C21" s="477"/>
      <c r="D21" s="362" t="s">
        <v>11</v>
      </c>
      <c r="E21" s="477"/>
      <c r="F21" s="362" t="s">
        <v>11</v>
      </c>
      <c r="G21" s="477"/>
      <c r="H21" s="362" t="s">
        <v>13</v>
      </c>
      <c r="I21" s="477"/>
      <c r="J21" s="89" t="s">
        <v>22</v>
      </c>
      <c r="K21" s="362" t="s">
        <v>20</v>
      </c>
      <c r="L21" s="477" t="s">
        <v>13</v>
      </c>
      <c r="M21" s="477" t="s">
        <v>20</v>
      </c>
      <c r="N21" s="362" t="s">
        <v>121</v>
      </c>
      <c r="O21" s="477"/>
      <c r="P21" s="362"/>
      <c r="Q21" s="477"/>
      <c r="R21" s="454" t="s">
        <v>120</v>
      </c>
      <c r="S21" s="451"/>
      <c r="T21" s="451"/>
      <c r="U21" s="451"/>
      <c r="V21" s="451"/>
      <c r="W21" s="451"/>
      <c r="X21" s="451"/>
      <c r="Y21" s="451"/>
      <c r="Z21" s="78">
        <v>4000000</v>
      </c>
    </row>
    <row r="22" spans="2:26" ht="72" customHeight="1" x14ac:dyDescent="0.25">
      <c r="B22" s="362" t="s">
        <v>10</v>
      </c>
      <c r="C22" s="477"/>
      <c r="D22" s="362" t="s">
        <v>11</v>
      </c>
      <c r="E22" s="477"/>
      <c r="F22" s="362" t="s">
        <v>11</v>
      </c>
      <c r="G22" s="477"/>
      <c r="H22" s="362" t="s">
        <v>13</v>
      </c>
      <c r="I22" s="477"/>
      <c r="J22" s="89" t="s">
        <v>22</v>
      </c>
      <c r="K22" s="362" t="s">
        <v>20</v>
      </c>
      <c r="L22" s="477" t="s">
        <v>36</v>
      </c>
      <c r="M22" s="477" t="s">
        <v>20</v>
      </c>
      <c r="N22" s="362" t="s">
        <v>123</v>
      </c>
      <c r="O22" s="477"/>
      <c r="P22" s="362"/>
      <c r="Q22" s="477"/>
      <c r="R22" s="454" t="s">
        <v>122</v>
      </c>
      <c r="S22" s="451"/>
      <c r="T22" s="451"/>
      <c r="U22" s="451"/>
      <c r="V22" s="451"/>
      <c r="W22" s="451"/>
      <c r="X22" s="451"/>
      <c r="Y22" s="451"/>
      <c r="Z22" s="78">
        <v>3000000</v>
      </c>
    </row>
    <row r="23" spans="2:26" ht="34.5" customHeight="1" x14ac:dyDescent="0.25">
      <c r="B23" s="362" t="s">
        <v>10</v>
      </c>
      <c r="C23" s="477"/>
      <c r="D23" s="362" t="s">
        <v>11</v>
      </c>
      <c r="E23" s="477"/>
      <c r="F23" s="362" t="s">
        <v>11</v>
      </c>
      <c r="G23" s="477"/>
      <c r="H23" s="362" t="s">
        <v>13</v>
      </c>
      <c r="I23" s="477"/>
      <c r="J23" s="89" t="s">
        <v>22</v>
      </c>
      <c r="K23" s="362" t="s">
        <v>22</v>
      </c>
      <c r="L23" s="477"/>
      <c r="M23" s="477"/>
      <c r="N23" s="362"/>
      <c r="O23" s="477"/>
      <c r="P23" s="362"/>
      <c r="Q23" s="477"/>
      <c r="R23" s="454" t="s">
        <v>64</v>
      </c>
      <c r="S23" s="451"/>
      <c r="T23" s="451"/>
      <c r="U23" s="451"/>
      <c r="V23" s="451"/>
      <c r="W23" s="451"/>
      <c r="X23" s="451"/>
      <c r="Y23" s="451"/>
      <c r="Z23" s="78">
        <v>53000000</v>
      </c>
    </row>
    <row r="24" spans="2:26" ht="23.25" customHeight="1" x14ac:dyDescent="0.25">
      <c r="B24" s="362" t="s">
        <v>10</v>
      </c>
      <c r="C24" s="477"/>
      <c r="D24" s="362" t="s">
        <v>11</v>
      </c>
      <c r="E24" s="477"/>
      <c r="F24" s="362" t="s">
        <v>11</v>
      </c>
      <c r="G24" s="477"/>
      <c r="H24" s="362" t="s">
        <v>13</v>
      </c>
      <c r="I24" s="477"/>
      <c r="J24" s="89" t="s">
        <v>16</v>
      </c>
      <c r="K24" s="96"/>
      <c r="L24" s="95"/>
      <c r="M24" s="95"/>
      <c r="N24" s="96"/>
      <c r="O24" s="95"/>
      <c r="P24" s="96"/>
      <c r="Q24" s="95"/>
      <c r="R24" s="364" t="s">
        <v>102</v>
      </c>
      <c r="S24" s="365"/>
      <c r="T24" s="365"/>
      <c r="U24" s="365"/>
      <c r="V24" s="365"/>
      <c r="W24" s="365"/>
      <c r="X24" s="365"/>
      <c r="Y24" s="366"/>
      <c r="Z24" s="78">
        <f>+Z25+Z26+Z27+Z28+Z29+Z30+Z31</f>
        <v>192500000</v>
      </c>
    </row>
    <row r="25" spans="2:26" ht="23.25" customHeight="1" x14ac:dyDescent="0.25">
      <c r="B25" s="362" t="s">
        <v>10</v>
      </c>
      <c r="C25" s="477"/>
      <c r="D25" s="362" t="s">
        <v>11</v>
      </c>
      <c r="E25" s="477"/>
      <c r="F25" s="362" t="s">
        <v>11</v>
      </c>
      <c r="G25" s="477"/>
      <c r="H25" s="362" t="s">
        <v>13</v>
      </c>
      <c r="I25" s="477"/>
      <c r="J25" s="89" t="s">
        <v>16</v>
      </c>
      <c r="K25" s="362" t="s">
        <v>16</v>
      </c>
      <c r="L25" s="477"/>
      <c r="M25" s="477"/>
      <c r="N25" s="362" t="s">
        <v>117</v>
      </c>
      <c r="O25" s="477"/>
      <c r="P25" s="362"/>
      <c r="Q25" s="477"/>
      <c r="R25" s="454" t="s">
        <v>189</v>
      </c>
      <c r="S25" s="451"/>
      <c r="T25" s="451"/>
      <c r="U25" s="451"/>
      <c r="V25" s="97"/>
      <c r="W25" s="97"/>
      <c r="X25" s="97"/>
      <c r="Y25" s="98"/>
      <c r="Z25" s="78">
        <v>1700000</v>
      </c>
    </row>
    <row r="26" spans="2:26" ht="23.25" customHeight="1" x14ac:dyDescent="0.25">
      <c r="B26" s="362" t="s">
        <v>10</v>
      </c>
      <c r="C26" s="477"/>
      <c r="D26" s="362" t="s">
        <v>11</v>
      </c>
      <c r="E26" s="477"/>
      <c r="F26" s="362" t="s">
        <v>11</v>
      </c>
      <c r="G26" s="477"/>
      <c r="H26" s="362" t="s">
        <v>13</v>
      </c>
      <c r="I26" s="477"/>
      <c r="J26" s="89" t="s">
        <v>16</v>
      </c>
      <c r="K26" s="362" t="s">
        <v>25</v>
      </c>
      <c r="L26" s="477"/>
      <c r="M26" s="477"/>
      <c r="N26" s="362" t="s">
        <v>13</v>
      </c>
      <c r="O26" s="477"/>
      <c r="P26" s="362"/>
      <c r="Q26" s="477"/>
      <c r="R26" s="454" t="s">
        <v>65</v>
      </c>
      <c r="S26" s="451"/>
      <c r="T26" s="451"/>
      <c r="U26" s="451"/>
      <c r="V26" s="451"/>
      <c r="W26" s="451"/>
      <c r="X26" s="451"/>
      <c r="Y26" s="451"/>
      <c r="Z26" s="78">
        <v>4000000</v>
      </c>
    </row>
    <row r="27" spans="2:26" ht="23.25" customHeight="1" x14ac:dyDescent="0.25">
      <c r="B27" s="362" t="s">
        <v>10</v>
      </c>
      <c r="C27" s="477"/>
      <c r="D27" s="362" t="s">
        <v>11</v>
      </c>
      <c r="E27" s="477"/>
      <c r="F27" s="362" t="s">
        <v>11</v>
      </c>
      <c r="G27" s="477"/>
      <c r="H27" s="362" t="s">
        <v>13</v>
      </c>
      <c r="I27" s="477"/>
      <c r="J27" s="89" t="s">
        <v>16</v>
      </c>
      <c r="K27" s="362" t="s">
        <v>26</v>
      </c>
      <c r="L27" s="477"/>
      <c r="M27" s="477"/>
      <c r="N27" s="362" t="s">
        <v>117</v>
      </c>
      <c r="O27" s="477"/>
      <c r="P27" s="362"/>
      <c r="Q27" s="477"/>
      <c r="R27" s="454" t="s">
        <v>116</v>
      </c>
      <c r="S27" s="451"/>
      <c r="T27" s="451"/>
      <c r="U27" s="451"/>
      <c r="V27" s="451"/>
      <c r="W27" s="451"/>
      <c r="X27" s="451"/>
      <c r="Y27" s="451"/>
      <c r="Z27" s="78">
        <v>13000000</v>
      </c>
    </row>
    <row r="28" spans="2:26" ht="37.5" customHeight="1" x14ac:dyDescent="0.25">
      <c r="B28" s="362" t="s">
        <v>10</v>
      </c>
      <c r="C28" s="477"/>
      <c r="D28" s="362" t="s">
        <v>11</v>
      </c>
      <c r="E28" s="477"/>
      <c r="F28" s="362" t="s">
        <v>11</v>
      </c>
      <c r="G28" s="477"/>
      <c r="H28" s="362" t="s">
        <v>13</v>
      </c>
      <c r="I28" s="477"/>
      <c r="J28" s="89" t="s">
        <v>16</v>
      </c>
      <c r="K28" s="362" t="s">
        <v>28</v>
      </c>
      <c r="L28" s="477"/>
      <c r="M28" s="477"/>
      <c r="N28" s="362" t="s">
        <v>11</v>
      </c>
      <c r="O28" s="477"/>
      <c r="P28" s="96"/>
      <c r="Q28" s="95"/>
      <c r="R28" s="364" t="s">
        <v>181</v>
      </c>
      <c r="S28" s="365"/>
      <c r="T28" s="365"/>
      <c r="U28" s="366"/>
      <c r="V28" s="84"/>
      <c r="W28" s="84"/>
      <c r="X28" s="84"/>
      <c r="Y28" s="84"/>
      <c r="Z28" s="78">
        <v>18300000</v>
      </c>
    </row>
    <row r="29" spans="2:26" ht="49.5" customHeight="1" x14ac:dyDescent="0.25">
      <c r="B29" s="362" t="s">
        <v>10</v>
      </c>
      <c r="C29" s="477"/>
      <c r="D29" s="362" t="s">
        <v>11</v>
      </c>
      <c r="E29" s="477"/>
      <c r="F29" s="362" t="s">
        <v>11</v>
      </c>
      <c r="G29" s="477"/>
      <c r="H29" s="362" t="s">
        <v>13</v>
      </c>
      <c r="I29" s="477"/>
      <c r="J29" s="89" t="s">
        <v>16</v>
      </c>
      <c r="K29" s="362" t="s">
        <v>28</v>
      </c>
      <c r="L29" s="477"/>
      <c r="M29" s="477"/>
      <c r="N29" s="362" t="s">
        <v>34</v>
      </c>
      <c r="O29" s="477"/>
      <c r="P29" s="96"/>
      <c r="Q29" s="95"/>
      <c r="R29" s="364" t="s">
        <v>182</v>
      </c>
      <c r="S29" s="365"/>
      <c r="T29" s="365"/>
      <c r="U29" s="366"/>
      <c r="V29" s="84"/>
      <c r="W29" s="84"/>
      <c r="X29" s="84"/>
      <c r="Y29" s="84"/>
      <c r="Z29" s="78">
        <v>500000</v>
      </c>
    </row>
    <row r="30" spans="2:26" ht="23.25" customHeight="1" x14ac:dyDescent="0.25">
      <c r="B30" s="362" t="s">
        <v>10</v>
      </c>
      <c r="C30" s="477"/>
      <c r="D30" s="362" t="s">
        <v>11</v>
      </c>
      <c r="E30" s="477"/>
      <c r="F30" s="362" t="s">
        <v>11</v>
      </c>
      <c r="G30" s="477"/>
      <c r="H30" s="362" t="s">
        <v>13</v>
      </c>
      <c r="I30" s="477"/>
      <c r="J30" s="89" t="s">
        <v>16</v>
      </c>
      <c r="K30" s="362" t="s">
        <v>28</v>
      </c>
      <c r="L30" s="477"/>
      <c r="M30" s="477"/>
      <c r="N30" s="362" t="s">
        <v>115</v>
      </c>
      <c r="O30" s="477"/>
      <c r="P30" s="362"/>
      <c r="Q30" s="477"/>
      <c r="R30" s="454" t="s">
        <v>114</v>
      </c>
      <c r="S30" s="451"/>
      <c r="T30" s="451"/>
      <c r="U30" s="451"/>
      <c r="V30" s="451"/>
      <c r="W30" s="451"/>
      <c r="X30" s="451"/>
      <c r="Y30" s="451"/>
      <c r="Z30" s="78">
        <v>5000000</v>
      </c>
    </row>
    <row r="31" spans="2:26" ht="23.25" customHeight="1" x14ac:dyDescent="0.25">
      <c r="B31" s="362" t="s">
        <v>10</v>
      </c>
      <c r="C31" s="477"/>
      <c r="D31" s="362" t="s">
        <v>11</v>
      </c>
      <c r="E31" s="477"/>
      <c r="F31" s="362" t="s">
        <v>11</v>
      </c>
      <c r="G31" s="477"/>
      <c r="H31" s="362" t="s">
        <v>13</v>
      </c>
      <c r="I31" s="477"/>
      <c r="J31" s="89" t="s">
        <v>16</v>
      </c>
      <c r="K31" s="362" t="s">
        <v>28</v>
      </c>
      <c r="L31" s="477"/>
      <c r="M31" s="477"/>
      <c r="N31" s="362" t="s">
        <v>43</v>
      </c>
      <c r="O31" s="477"/>
      <c r="P31" s="96"/>
      <c r="Q31" s="95"/>
      <c r="R31" s="454" t="s">
        <v>183</v>
      </c>
      <c r="S31" s="451"/>
      <c r="T31" s="451"/>
      <c r="U31" s="451"/>
      <c r="V31" s="84"/>
      <c r="W31" s="84"/>
      <c r="X31" s="84"/>
      <c r="Y31" s="84"/>
      <c r="Z31" s="78">
        <v>150000000</v>
      </c>
    </row>
    <row r="32" spans="2:26" ht="23.25" customHeight="1" x14ac:dyDescent="0.25">
      <c r="B32" s="387" t="s">
        <v>10</v>
      </c>
      <c r="C32" s="483"/>
      <c r="D32" s="387" t="s">
        <v>11</v>
      </c>
      <c r="E32" s="483"/>
      <c r="F32" s="387" t="s">
        <v>11</v>
      </c>
      <c r="G32" s="483"/>
      <c r="H32" s="387" t="s">
        <v>11</v>
      </c>
      <c r="I32" s="483"/>
      <c r="J32" s="94"/>
      <c r="K32" s="387"/>
      <c r="L32" s="483"/>
      <c r="M32" s="483"/>
      <c r="N32" s="387"/>
      <c r="O32" s="483"/>
      <c r="P32" s="387"/>
      <c r="Q32" s="483"/>
      <c r="R32" s="440" t="s">
        <v>24</v>
      </c>
      <c r="S32" s="439"/>
      <c r="T32" s="439"/>
      <c r="U32" s="439"/>
      <c r="V32" s="439"/>
      <c r="W32" s="439"/>
      <c r="X32" s="439"/>
      <c r="Y32" s="439"/>
      <c r="Z32" s="82">
        <f>+Z33+Z35+Z42+Z48+Z62+Z65+Z66</f>
        <v>6960173310</v>
      </c>
    </row>
    <row r="33" spans="2:26" ht="23.25" customHeight="1" x14ac:dyDescent="0.25">
      <c r="B33" s="362" t="s">
        <v>10</v>
      </c>
      <c r="C33" s="477"/>
      <c r="D33" s="362" t="s">
        <v>11</v>
      </c>
      <c r="E33" s="477"/>
      <c r="F33" s="362" t="s">
        <v>11</v>
      </c>
      <c r="G33" s="477"/>
      <c r="H33" s="362" t="s">
        <v>11</v>
      </c>
      <c r="I33" s="477"/>
      <c r="J33" s="89" t="s">
        <v>25</v>
      </c>
      <c r="K33" s="96"/>
      <c r="L33" s="95"/>
      <c r="M33" s="95"/>
      <c r="N33" s="96"/>
      <c r="O33" s="95"/>
      <c r="P33" s="96"/>
      <c r="Q33" s="95"/>
      <c r="R33" s="454" t="s">
        <v>103</v>
      </c>
      <c r="S33" s="451"/>
      <c r="T33" s="451"/>
      <c r="U33" s="451"/>
      <c r="V33" s="451"/>
      <c r="W33" s="451"/>
      <c r="X33" s="451"/>
      <c r="Y33" s="451"/>
      <c r="Z33" s="78">
        <f>+Z34</f>
        <v>100000000</v>
      </c>
    </row>
    <row r="34" spans="2:26" ht="23.25" customHeight="1" x14ac:dyDescent="0.25">
      <c r="B34" s="362" t="s">
        <v>10</v>
      </c>
      <c r="C34" s="477"/>
      <c r="D34" s="362" t="s">
        <v>11</v>
      </c>
      <c r="E34" s="477"/>
      <c r="F34" s="362" t="s">
        <v>11</v>
      </c>
      <c r="G34" s="477"/>
      <c r="H34" s="362" t="s">
        <v>11</v>
      </c>
      <c r="I34" s="477"/>
      <c r="J34" s="89" t="s">
        <v>25</v>
      </c>
      <c r="K34" s="362" t="s">
        <v>16</v>
      </c>
      <c r="L34" s="477"/>
      <c r="M34" s="477"/>
      <c r="N34" s="362" t="s">
        <v>13</v>
      </c>
      <c r="O34" s="477"/>
      <c r="P34" s="362"/>
      <c r="Q34" s="477"/>
      <c r="R34" s="454" t="s">
        <v>66</v>
      </c>
      <c r="S34" s="451"/>
      <c r="T34" s="451"/>
      <c r="U34" s="451"/>
      <c r="V34" s="451"/>
      <c r="W34" s="451"/>
      <c r="X34" s="451"/>
      <c r="Y34" s="451"/>
      <c r="Z34" s="78">
        <v>100000000</v>
      </c>
    </row>
    <row r="35" spans="2:26" ht="49.5" customHeight="1" x14ac:dyDescent="0.25">
      <c r="B35" s="362" t="s">
        <v>10</v>
      </c>
      <c r="C35" s="477"/>
      <c r="D35" s="362" t="s">
        <v>11</v>
      </c>
      <c r="E35" s="477"/>
      <c r="F35" s="362" t="s">
        <v>11</v>
      </c>
      <c r="G35" s="477"/>
      <c r="H35" s="362" t="s">
        <v>11</v>
      </c>
      <c r="I35" s="477"/>
      <c r="J35" s="89" t="s">
        <v>26</v>
      </c>
      <c r="K35" s="362"/>
      <c r="L35" s="477"/>
      <c r="M35" s="477"/>
      <c r="N35" s="362"/>
      <c r="O35" s="477"/>
      <c r="P35" s="362"/>
      <c r="Q35" s="477"/>
      <c r="R35" s="454" t="s">
        <v>27</v>
      </c>
      <c r="S35" s="451"/>
      <c r="T35" s="451"/>
      <c r="U35" s="451"/>
      <c r="V35" s="451"/>
      <c r="W35" s="451"/>
      <c r="X35" s="451"/>
      <c r="Y35" s="451"/>
      <c r="Z35" s="78">
        <f>Z36+Z37+Z38+Z39+Z40+Z41</f>
        <v>285000000</v>
      </c>
    </row>
    <row r="36" spans="2:26" ht="23.25" customHeight="1" x14ac:dyDescent="0.25">
      <c r="B36" s="362" t="s">
        <v>10</v>
      </c>
      <c r="C36" s="477"/>
      <c r="D36" s="362" t="s">
        <v>11</v>
      </c>
      <c r="E36" s="477"/>
      <c r="F36" s="362" t="s">
        <v>11</v>
      </c>
      <c r="G36" s="477"/>
      <c r="H36" s="362" t="s">
        <v>11</v>
      </c>
      <c r="I36" s="477"/>
      <c r="J36" s="89" t="s">
        <v>26</v>
      </c>
      <c r="K36" s="362" t="s">
        <v>22</v>
      </c>
      <c r="L36" s="477"/>
      <c r="M36" s="477"/>
      <c r="N36" s="362" t="s">
        <v>34</v>
      </c>
      <c r="O36" s="477"/>
      <c r="P36" s="362"/>
      <c r="Q36" s="477"/>
      <c r="R36" s="454" t="s">
        <v>96</v>
      </c>
      <c r="S36" s="451"/>
      <c r="T36" s="451"/>
      <c r="U36" s="451"/>
      <c r="V36" s="451"/>
      <c r="W36" s="451"/>
      <c r="X36" s="451"/>
      <c r="Y36" s="451"/>
      <c r="Z36" s="78">
        <v>5000000</v>
      </c>
    </row>
    <row r="37" spans="2:26" ht="23.25" customHeight="1" x14ac:dyDescent="0.25">
      <c r="B37" s="362" t="s">
        <v>10</v>
      </c>
      <c r="C37" s="477"/>
      <c r="D37" s="362" t="s">
        <v>11</v>
      </c>
      <c r="E37" s="477"/>
      <c r="F37" s="362" t="s">
        <v>11</v>
      </c>
      <c r="G37" s="477"/>
      <c r="H37" s="362" t="s">
        <v>11</v>
      </c>
      <c r="I37" s="477"/>
      <c r="J37" s="89" t="s">
        <v>26</v>
      </c>
      <c r="K37" s="362" t="s">
        <v>22</v>
      </c>
      <c r="L37" s="477"/>
      <c r="M37" s="477"/>
      <c r="N37" s="362" t="s">
        <v>36</v>
      </c>
      <c r="O37" s="477"/>
      <c r="P37" s="362"/>
      <c r="Q37" s="477"/>
      <c r="R37" s="454" t="s">
        <v>97</v>
      </c>
      <c r="S37" s="451"/>
      <c r="T37" s="451"/>
      <c r="U37" s="451"/>
      <c r="V37" s="451"/>
      <c r="W37" s="451"/>
      <c r="X37" s="451"/>
      <c r="Y37" s="451"/>
      <c r="Z37" s="78">
        <v>1000000</v>
      </c>
    </row>
    <row r="38" spans="2:26" ht="23.25" customHeight="1" x14ac:dyDescent="0.25">
      <c r="B38" s="362" t="s">
        <v>10</v>
      </c>
      <c r="C38" s="477"/>
      <c r="D38" s="362" t="s">
        <v>11</v>
      </c>
      <c r="E38" s="477"/>
      <c r="F38" s="362" t="s">
        <v>11</v>
      </c>
      <c r="G38" s="477"/>
      <c r="H38" s="362" t="s">
        <v>11</v>
      </c>
      <c r="I38" s="477"/>
      <c r="J38" s="89" t="s">
        <v>26</v>
      </c>
      <c r="K38" s="362" t="s">
        <v>16</v>
      </c>
      <c r="L38" s="477"/>
      <c r="M38" s="477"/>
      <c r="N38" s="362"/>
      <c r="O38" s="477"/>
      <c r="P38" s="362"/>
      <c r="Q38" s="477"/>
      <c r="R38" s="454" t="s">
        <v>67</v>
      </c>
      <c r="S38" s="451"/>
      <c r="T38" s="451"/>
      <c r="U38" s="451"/>
      <c r="V38" s="451"/>
      <c r="W38" s="451"/>
      <c r="X38" s="451"/>
      <c r="Y38" s="451"/>
      <c r="Z38" s="78">
        <v>125000000</v>
      </c>
    </row>
    <row r="39" spans="2:26" ht="23.25" customHeight="1" x14ac:dyDescent="0.25">
      <c r="B39" s="362" t="s">
        <v>10</v>
      </c>
      <c r="C39" s="477"/>
      <c r="D39" s="362" t="s">
        <v>11</v>
      </c>
      <c r="E39" s="477"/>
      <c r="F39" s="362" t="s">
        <v>11</v>
      </c>
      <c r="G39" s="477"/>
      <c r="H39" s="362" t="s">
        <v>11</v>
      </c>
      <c r="I39" s="477"/>
      <c r="J39" s="89" t="s">
        <v>26</v>
      </c>
      <c r="K39" s="362" t="s">
        <v>25</v>
      </c>
      <c r="L39" s="477"/>
      <c r="M39" s="477"/>
      <c r="N39" s="362"/>
      <c r="O39" s="477"/>
      <c r="P39" s="362"/>
      <c r="Q39" s="477"/>
      <c r="R39" s="454" t="s">
        <v>68</v>
      </c>
      <c r="S39" s="451"/>
      <c r="T39" s="451"/>
      <c r="U39" s="451"/>
      <c r="V39" s="451"/>
      <c r="W39" s="451"/>
      <c r="X39" s="451"/>
      <c r="Y39" s="451"/>
      <c r="Z39" s="78">
        <v>1000000</v>
      </c>
    </row>
    <row r="40" spans="2:26" ht="23.25" customHeight="1" x14ac:dyDescent="0.25">
      <c r="B40" s="362" t="s">
        <v>10</v>
      </c>
      <c r="C40" s="477"/>
      <c r="D40" s="362" t="s">
        <v>11</v>
      </c>
      <c r="E40" s="477"/>
      <c r="F40" s="362" t="s">
        <v>11</v>
      </c>
      <c r="G40" s="477"/>
      <c r="H40" s="362" t="s">
        <v>11</v>
      </c>
      <c r="I40" s="477"/>
      <c r="J40" s="89" t="s">
        <v>26</v>
      </c>
      <c r="K40" s="362" t="s">
        <v>30</v>
      </c>
      <c r="L40" s="477"/>
      <c r="M40" s="477"/>
      <c r="N40" s="362"/>
      <c r="O40" s="477"/>
      <c r="P40" s="362"/>
      <c r="Q40" s="477"/>
      <c r="R40" s="454" t="s">
        <v>69</v>
      </c>
      <c r="S40" s="451"/>
      <c r="T40" s="451"/>
      <c r="U40" s="451"/>
      <c r="V40" s="451"/>
      <c r="W40" s="451"/>
      <c r="X40" s="451"/>
      <c r="Y40" s="451"/>
      <c r="Z40" s="78">
        <v>33000000</v>
      </c>
    </row>
    <row r="41" spans="2:26" ht="23.25" customHeight="1" x14ac:dyDescent="0.25">
      <c r="B41" s="362" t="s">
        <v>10</v>
      </c>
      <c r="C41" s="477"/>
      <c r="D41" s="362" t="s">
        <v>11</v>
      </c>
      <c r="E41" s="477"/>
      <c r="F41" s="362" t="s">
        <v>11</v>
      </c>
      <c r="G41" s="477"/>
      <c r="H41" s="362" t="s">
        <v>11</v>
      </c>
      <c r="I41" s="477"/>
      <c r="J41" s="89" t="s">
        <v>26</v>
      </c>
      <c r="K41" s="362" t="s">
        <v>32</v>
      </c>
      <c r="L41" s="477"/>
      <c r="M41" s="477"/>
      <c r="N41" s="362"/>
      <c r="O41" s="477"/>
      <c r="P41" s="362"/>
      <c r="Q41" s="477"/>
      <c r="R41" s="454" t="s">
        <v>70</v>
      </c>
      <c r="S41" s="451"/>
      <c r="T41" s="451"/>
      <c r="U41" s="451"/>
      <c r="V41" s="451"/>
      <c r="W41" s="451"/>
      <c r="X41" s="451"/>
      <c r="Y41" s="451"/>
      <c r="Z41" s="78">
        <v>120000000</v>
      </c>
    </row>
    <row r="42" spans="2:26" ht="23.25" customHeight="1" x14ac:dyDescent="0.25">
      <c r="B42" s="362" t="s">
        <v>10</v>
      </c>
      <c r="C42" s="477"/>
      <c r="D42" s="362" t="s">
        <v>11</v>
      </c>
      <c r="E42" s="477"/>
      <c r="F42" s="362" t="s">
        <v>11</v>
      </c>
      <c r="G42" s="477"/>
      <c r="H42" s="362" t="s">
        <v>11</v>
      </c>
      <c r="I42" s="477"/>
      <c r="J42" s="89" t="s">
        <v>28</v>
      </c>
      <c r="K42" s="362"/>
      <c r="L42" s="477"/>
      <c r="M42" s="477"/>
      <c r="N42" s="362"/>
      <c r="O42" s="477"/>
      <c r="P42" s="362"/>
      <c r="Q42" s="477"/>
      <c r="R42" s="454" t="s">
        <v>29</v>
      </c>
      <c r="S42" s="451"/>
      <c r="T42" s="451"/>
      <c r="U42" s="451"/>
      <c r="V42" s="451"/>
      <c r="W42" s="451"/>
      <c r="X42" s="451"/>
      <c r="Y42" s="451"/>
      <c r="Z42" s="78">
        <f>+Z43+Z44</f>
        <v>3191696528</v>
      </c>
    </row>
    <row r="43" spans="2:26" ht="23.25" customHeight="1" x14ac:dyDescent="0.25">
      <c r="B43" s="362" t="s">
        <v>10</v>
      </c>
      <c r="C43" s="477"/>
      <c r="D43" s="362" t="s">
        <v>11</v>
      </c>
      <c r="E43" s="477"/>
      <c r="F43" s="362" t="s">
        <v>11</v>
      </c>
      <c r="G43" s="477"/>
      <c r="H43" s="362" t="s">
        <v>11</v>
      </c>
      <c r="I43" s="477"/>
      <c r="J43" s="89" t="s">
        <v>28</v>
      </c>
      <c r="K43" s="362" t="s">
        <v>41</v>
      </c>
      <c r="L43" s="477"/>
      <c r="M43" s="477"/>
      <c r="N43" s="362"/>
      <c r="O43" s="477"/>
      <c r="P43" s="362"/>
      <c r="Q43" s="477"/>
      <c r="R43" s="454" t="s">
        <v>72</v>
      </c>
      <c r="S43" s="451"/>
      <c r="T43" s="451"/>
      <c r="U43" s="451"/>
      <c r="V43" s="451"/>
      <c r="W43" s="451"/>
      <c r="X43" s="451"/>
      <c r="Y43" s="451"/>
      <c r="Z43" s="78">
        <v>130000000</v>
      </c>
    </row>
    <row r="44" spans="2:26" ht="23.25" customHeight="1" x14ac:dyDescent="0.25">
      <c r="B44" s="362" t="s">
        <v>10</v>
      </c>
      <c r="C44" s="477"/>
      <c r="D44" s="362" t="s">
        <v>11</v>
      </c>
      <c r="E44" s="477"/>
      <c r="F44" s="362" t="s">
        <v>11</v>
      </c>
      <c r="G44" s="477"/>
      <c r="H44" s="362" t="s">
        <v>11</v>
      </c>
      <c r="I44" s="477"/>
      <c r="J44" s="89" t="s">
        <v>28</v>
      </c>
      <c r="K44" s="362" t="s">
        <v>20</v>
      </c>
      <c r="L44" s="477"/>
      <c r="M44" s="477"/>
      <c r="N44" s="362"/>
      <c r="O44" s="477"/>
      <c r="P44" s="362"/>
      <c r="Q44" s="477"/>
      <c r="R44" s="454" t="s">
        <v>73</v>
      </c>
      <c r="S44" s="451"/>
      <c r="T44" s="451"/>
      <c r="U44" s="451"/>
      <c r="V44" s="451"/>
      <c r="W44" s="451"/>
      <c r="X44" s="451"/>
      <c r="Y44" s="451"/>
      <c r="Z44" s="78">
        <f>+Z45</f>
        <v>3061696528</v>
      </c>
    </row>
    <row r="45" spans="2:26" ht="23.25" customHeight="1" x14ac:dyDescent="0.25">
      <c r="B45" s="362" t="s">
        <v>10</v>
      </c>
      <c r="C45" s="477"/>
      <c r="D45" s="362" t="s">
        <v>11</v>
      </c>
      <c r="E45" s="477"/>
      <c r="F45" s="362" t="s">
        <v>11</v>
      </c>
      <c r="G45" s="477"/>
      <c r="H45" s="362" t="s">
        <v>11</v>
      </c>
      <c r="I45" s="477"/>
      <c r="J45" s="89" t="s">
        <v>28</v>
      </c>
      <c r="K45" s="362" t="s">
        <v>20</v>
      </c>
      <c r="L45" s="477"/>
      <c r="M45" s="477"/>
      <c r="N45" s="362" t="s">
        <v>11</v>
      </c>
      <c r="O45" s="477"/>
      <c r="P45" s="362"/>
      <c r="Q45" s="477"/>
      <c r="R45" s="454" t="s">
        <v>98</v>
      </c>
      <c r="S45" s="451"/>
      <c r="T45" s="451"/>
      <c r="U45" s="451"/>
      <c r="V45" s="451"/>
      <c r="W45" s="451"/>
      <c r="X45" s="451"/>
      <c r="Y45" s="451"/>
      <c r="Z45" s="78">
        <f>+Z46+Z47</f>
        <v>3061696528</v>
      </c>
    </row>
    <row r="46" spans="2:26" ht="33" customHeight="1" x14ac:dyDescent="0.25">
      <c r="B46" s="362" t="s">
        <v>10</v>
      </c>
      <c r="C46" s="477"/>
      <c r="D46" s="362" t="s">
        <v>11</v>
      </c>
      <c r="E46" s="477"/>
      <c r="F46" s="362" t="s">
        <v>11</v>
      </c>
      <c r="G46" s="477"/>
      <c r="H46" s="362" t="s">
        <v>11</v>
      </c>
      <c r="I46" s="477"/>
      <c r="J46" s="89" t="s">
        <v>28</v>
      </c>
      <c r="K46" s="362" t="s">
        <v>20</v>
      </c>
      <c r="L46" s="477"/>
      <c r="M46" s="477"/>
      <c r="N46" s="362" t="s">
        <v>11</v>
      </c>
      <c r="O46" s="477"/>
      <c r="P46" s="362">
        <v>1</v>
      </c>
      <c r="Q46" s="477"/>
      <c r="R46" s="454" t="s">
        <v>99</v>
      </c>
      <c r="S46" s="451"/>
      <c r="T46" s="451"/>
      <c r="U46" s="451"/>
      <c r="V46" s="451"/>
      <c r="W46" s="451"/>
      <c r="X46" s="451"/>
      <c r="Y46" s="451"/>
      <c r="Z46" s="78">
        <v>51000000</v>
      </c>
    </row>
    <row r="47" spans="2:26" ht="45" customHeight="1" x14ac:dyDescent="0.25">
      <c r="B47" s="362" t="s">
        <v>10</v>
      </c>
      <c r="C47" s="477"/>
      <c r="D47" s="362" t="s">
        <v>11</v>
      </c>
      <c r="E47" s="477"/>
      <c r="F47" s="362" t="s">
        <v>11</v>
      </c>
      <c r="G47" s="477"/>
      <c r="H47" s="362" t="s">
        <v>11</v>
      </c>
      <c r="I47" s="477"/>
      <c r="J47" s="89" t="s">
        <v>28</v>
      </c>
      <c r="K47" s="362" t="s">
        <v>20</v>
      </c>
      <c r="L47" s="477"/>
      <c r="M47" s="477"/>
      <c r="N47" s="362" t="s">
        <v>11</v>
      </c>
      <c r="O47" s="477"/>
      <c r="P47" s="362">
        <v>2</v>
      </c>
      <c r="Q47" s="477"/>
      <c r="R47" s="454" t="s">
        <v>156</v>
      </c>
      <c r="S47" s="451"/>
      <c r="T47" s="451"/>
      <c r="U47" s="451"/>
      <c r="V47" s="451"/>
      <c r="W47" s="451"/>
      <c r="X47" s="451"/>
      <c r="Y47" s="451"/>
      <c r="Z47" s="78">
        <v>3010696528</v>
      </c>
    </row>
    <row r="48" spans="2:26" ht="23.25" customHeight="1" x14ac:dyDescent="0.25">
      <c r="B48" s="362" t="s">
        <v>10</v>
      </c>
      <c r="C48" s="477"/>
      <c r="D48" s="362" t="s">
        <v>11</v>
      </c>
      <c r="E48" s="477"/>
      <c r="F48" s="362" t="s">
        <v>11</v>
      </c>
      <c r="G48" s="477"/>
      <c r="H48" s="362" t="s">
        <v>11</v>
      </c>
      <c r="I48" s="477"/>
      <c r="J48" s="89" t="s">
        <v>30</v>
      </c>
      <c r="K48" s="362"/>
      <c r="L48" s="477"/>
      <c r="M48" s="477"/>
      <c r="N48" s="362"/>
      <c r="O48" s="477"/>
      <c r="P48" s="362"/>
      <c r="Q48" s="477"/>
      <c r="R48" s="454" t="s">
        <v>31</v>
      </c>
      <c r="S48" s="451"/>
      <c r="T48" s="451"/>
      <c r="U48" s="451"/>
      <c r="V48" s="451"/>
      <c r="W48" s="451"/>
      <c r="X48" s="451"/>
      <c r="Y48" s="451"/>
      <c r="Z48" s="78">
        <f>Z49+Z54+Z55+Z58+Z61</f>
        <v>2180800000</v>
      </c>
    </row>
    <row r="49" spans="2:26" ht="23.25" customHeight="1" x14ac:dyDescent="0.25">
      <c r="B49" s="362" t="s">
        <v>10</v>
      </c>
      <c r="C49" s="477"/>
      <c r="D49" s="362" t="s">
        <v>11</v>
      </c>
      <c r="E49" s="477"/>
      <c r="F49" s="362" t="s">
        <v>11</v>
      </c>
      <c r="G49" s="477"/>
      <c r="H49" s="362" t="s">
        <v>11</v>
      </c>
      <c r="I49" s="477"/>
      <c r="J49" s="89" t="s">
        <v>30</v>
      </c>
      <c r="K49" s="362" t="s">
        <v>22</v>
      </c>
      <c r="L49" s="477"/>
      <c r="M49" s="477"/>
      <c r="N49" s="362"/>
      <c r="O49" s="477"/>
      <c r="P49" s="362"/>
      <c r="Q49" s="477"/>
      <c r="R49" s="454" t="s">
        <v>105</v>
      </c>
      <c r="S49" s="451"/>
      <c r="T49" s="451"/>
      <c r="U49" s="451"/>
      <c r="V49" s="451"/>
      <c r="W49" s="451"/>
      <c r="X49" s="451"/>
      <c r="Y49" s="451"/>
      <c r="Z49" s="78">
        <f>Z50+Z51+Z52+Z53</f>
        <v>1404000000</v>
      </c>
    </row>
    <row r="50" spans="2:26" ht="55.5" customHeight="1" x14ac:dyDescent="0.25">
      <c r="B50" s="465" t="s">
        <v>10</v>
      </c>
      <c r="C50" s="466"/>
      <c r="D50" s="465" t="s">
        <v>11</v>
      </c>
      <c r="E50" s="466"/>
      <c r="F50" s="465" t="s">
        <v>11</v>
      </c>
      <c r="G50" s="466"/>
      <c r="H50" s="465" t="s">
        <v>11</v>
      </c>
      <c r="I50" s="466"/>
      <c r="J50" s="83" t="s">
        <v>30</v>
      </c>
      <c r="K50" s="465" t="s">
        <v>22</v>
      </c>
      <c r="L50" s="471"/>
      <c r="M50" s="466"/>
      <c r="N50" s="465" t="s">
        <v>13</v>
      </c>
      <c r="O50" s="466"/>
      <c r="P50" s="465"/>
      <c r="Q50" s="466"/>
      <c r="R50" s="467" t="s">
        <v>186</v>
      </c>
      <c r="S50" s="468"/>
      <c r="T50" s="468"/>
      <c r="U50" s="468"/>
      <c r="V50" s="468"/>
      <c r="W50" s="468"/>
      <c r="X50" s="468"/>
      <c r="Y50" s="469"/>
      <c r="Z50" s="78">
        <f>195000000+448000000</f>
        <v>643000000</v>
      </c>
    </row>
    <row r="51" spans="2:26" ht="23.25" customHeight="1" x14ac:dyDescent="0.25">
      <c r="B51" s="362" t="s">
        <v>10</v>
      </c>
      <c r="C51" s="477"/>
      <c r="D51" s="362" t="s">
        <v>11</v>
      </c>
      <c r="E51" s="477"/>
      <c r="F51" s="362" t="s">
        <v>11</v>
      </c>
      <c r="G51" s="477"/>
      <c r="H51" s="362" t="s">
        <v>11</v>
      </c>
      <c r="I51" s="477"/>
      <c r="J51" s="89" t="s">
        <v>30</v>
      </c>
      <c r="K51" s="362" t="s">
        <v>22</v>
      </c>
      <c r="L51" s="477"/>
      <c r="M51" s="477"/>
      <c r="N51" s="362" t="s">
        <v>13</v>
      </c>
      <c r="O51" s="477"/>
      <c r="P51" s="362">
        <v>1</v>
      </c>
      <c r="Q51" s="477"/>
      <c r="R51" s="454" t="s">
        <v>164</v>
      </c>
      <c r="S51" s="451"/>
      <c r="T51" s="451"/>
      <c r="U51" s="451"/>
      <c r="V51" s="451"/>
      <c r="W51" s="451"/>
      <c r="X51" s="451"/>
      <c r="Y51" s="451"/>
      <c r="Z51" s="78">
        <v>360500000</v>
      </c>
    </row>
    <row r="52" spans="2:26" ht="23.25" customHeight="1" x14ac:dyDescent="0.25">
      <c r="B52" s="362" t="s">
        <v>10</v>
      </c>
      <c r="C52" s="477"/>
      <c r="D52" s="362" t="s">
        <v>11</v>
      </c>
      <c r="E52" s="477"/>
      <c r="F52" s="362" t="s">
        <v>11</v>
      </c>
      <c r="G52" s="477"/>
      <c r="H52" s="362" t="s">
        <v>11</v>
      </c>
      <c r="I52" s="477"/>
      <c r="J52" s="89" t="s">
        <v>30</v>
      </c>
      <c r="K52" s="362" t="s">
        <v>22</v>
      </c>
      <c r="L52" s="477"/>
      <c r="M52" s="477"/>
      <c r="N52" s="362" t="s">
        <v>13</v>
      </c>
      <c r="O52" s="477"/>
      <c r="P52" s="362">
        <v>9</v>
      </c>
      <c r="Q52" s="477"/>
      <c r="R52" s="454" t="s">
        <v>104</v>
      </c>
      <c r="S52" s="451"/>
      <c r="T52" s="451"/>
      <c r="U52" s="451"/>
      <c r="V52" s="451"/>
      <c r="W52" s="451"/>
      <c r="X52" s="451"/>
      <c r="Y52" s="451"/>
      <c r="Z52" s="78">
        <v>40500000</v>
      </c>
    </row>
    <row r="53" spans="2:26" ht="36" customHeight="1" x14ac:dyDescent="0.25">
      <c r="B53" s="480" t="s">
        <v>10</v>
      </c>
      <c r="C53" s="481"/>
      <c r="D53" s="480" t="s">
        <v>11</v>
      </c>
      <c r="E53" s="481"/>
      <c r="F53" s="480" t="s">
        <v>11</v>
      </c>
      <c r="G53" s="481"/>
      <c r="H53" s="480" t="s">
        <v>11</v>
      </c>
      <c r="I53" s="481"/>
      <c r="J53" s="89" t="s">
        <v>30</v>
      </c>
      <c r="K53" s="480" t="s">
        <v>22</v>
      </c>
      <c r="L53" s="482"/>
      <c r="M53" s="481"/>
      <c r="N53" s="480" t="s">
        <v>13</v>
      </c>
      <c r="O53" s="481"/>
      <c r="P53" s="480">
        <v>9</v>
      </c>
      <c r="Q53" s="481"/>
      <c r="R53" s="467" t="s">
        <v>104</v>
      </c>
      <c r="S53" s="468"/>
      <c r="T53" s="468"/>
      <c r="U53" s="468"/>
      <c r="V53" s="468"/>
      <c r="W53" s="468"/>
      <c r="X53" s="468"/>
      <c r="Y53" s="469"/>
      <c r="Z53" s="78">
        <f>60000000+300000000</f>
        <v>360000000</v>
      </c>
    </row>
    <row r="54" spans="2:26" ht="23.25" customHeight="1" x14ac:dyDescent="0.25">
      <c r="B54" s="362" t="s">
        <v>10</v>
      </c>
      <c r="C54" s="477"/>
      <c r="D54" s="362" t="s">
        <v>11</v>
      </c>
      <c r="E54" s="477"/>
      <c r="F54" s="362" t="s">
        <v>11</v>
      </c>
      <c r="G54" s="477"/>
      <c r="H54" s="362" t="s">
        <v>11</v>
      </c>
      <c r="I54" s="477"/>
      <c r="J54" s="89" t="s">
        <v>30</v>
      </c>
      <c r="K54" s="362" t="s">
        <v>16</v>
      </c>
      <c r="L54" s="477"/>
      <c r="M54" s="477"/>
      <c r="N54" s="362"/>
      <c r="O54" s="477"/>
      <c r="P54" s="362"/>
      <c r="Q54" s="477"/>
      <c r="R54" s="454" t="s">
        <v>55</v>
      </c>
      <c r="S54" s="451"/>
      <c r="T54" s="451"/>
      <c r="U54" s="451"/>
      <c r="V54" s="451"/>
      <c r="W54" s="451"/>
      <c r="X54" s="451"/>
      <c r="Y54" s="451"/>
      <c r="Z54" s="78">
        <v>72000000</v>
      </c>
    </row>
    <row r="55" spans="2:26" ht="23.25" customHeight="1" x14ac:dyDescent="0.25">
      <c r="B55" s="362" t="s">
        <v>10</v>
      </c>
      <c r="C55" s="477"/>
      <c r="D55" s="362" t="s">
        <v>11</v>
      </c>
      <c r="E55" s="477"/>
      <c r="F55" s="362" t="s">
        <v>11</v>
      </c>
      <c r="G55" s="477"/>
      <c r="H55" s="362" t="s">
        <v>11</v>
      </c>
      <c r="I55" s="477"/>
      <c r="J55" s="89" t="s">
        <v>30</v>
      </c>
      <c r="K55" s="362" t="s">
        <v>25</v>
      </c>
      <c r="L55" s="477"/>
      <c r="M55" s="477"/>
      <c r="N55" s="362"/>
      <c r="O55" s="477"/>
      <c r="P55" s="362"/>
      <c r="Q55" s="477"/>
      <c r="R55" s="454" t="s">
        <v>58</v>
      </c>
      <c r="S55" s="451"/>
      <c r="T55" s="451"/>
      <c r="U55" s="451"/>
      <c r="V55" s="451"/>
      <c r="W55" s="451"/>
      <c r="X55" s="451"/>
      <c r="Y55" s="451"/>
      <c r="Z55" s="78">
        <f>+Z56+Z57</f>
        <v>583000000</v>
      </c>
    </row>
    <row r="56" spans="2:26" ht="23.25" customHeight="1" x14ac:dyDescent="0.25">
      <c r="B56" s="362" t="s">
        <v>10</v>
      </c>
      <c r="C56" s="477"/>
      <c r="D56" s="362" t="s">
        <v>11</v>
      </c>
      <c r="E56" s="477"/>
      <c r="F56" s="362" t="s">
        <v>11</v>
      </c>
      <c r="G56" s="477"/>
      <c r="H56" s="362" t="s">
        <v>11</v>
      </c>
      <c r="I56" s="477"/>
      <c r="J56" s="89" t="s">
        <v>30</v>
      </c>
      <c r="K56" s="362" t="s">
        <v>25</v>
      </c>
      <c r="L56" s="477"/>
      <c r="M56" s="477"/>
      <c r="N56" s="362" t="s">
        <v>11</v>
      </c>
      <c r="O56" s="477"/>
      <c r="P56" s="362"/>
      <c r="Q56" s="477"/>
      <c r="R56" s="454" t="s">
        <v>57</v>
      </c>
      <c r="S56" s="451"/>
      <c r="T56" s="451"/>
      <c r="U56" s="451"/>
      <c r="V56" s="451"/>
      <c r="W56" s="451"/>
      <c r="X56" s="451"/>
      <c r="Y56" s="451"/>
      <c r="Z56" s="78">
        <v>207000000</v>
      </c>
    </row>
    <row r="57" spans="2:26" ht="23.25" customHeight="1" x14ac:dyDescent="0.25">
      <c r="B57" s="362" t="s">
        <v>10</v>
      </c>
      <c r="C57" s="477"/>
      <c r="D57" s="362" t="s">
        <v>11</v>
      </c>
      <c r="E57" s="477"/>
      <c r="F57" s="362" t="s">
        <v>11</v>
      </c>
      <c r="G57" s="477"/>
      <c r="H57" s="362" t="s">
        <v>11</v>
      </c>
      <c r="I57" s="477"/>
      <c r="J57" s="89" t="s">
        <v>30</v>
      </c>
      <c r="K57" s="362" t="s">
        <v>25</v>
      </c>
      <c r="L57" s="477"/>
      <c r="M57" s="477"/>
      <c r="N57" s="362" t="s">
        <v>34</v>
      </c>
      <c r="O57" s="477"/>
      <c r="P57" s="362"/>
      <c r="Q57" s="477"/>
      <c r="R57" s="454" t="s">
        <v>56</v>
      </c>
      <c r="S57" s="451"/>
      <c r="T57" s="451"/>
      <c r="U57" s="451"/>
      <c r="V57" s="451"/>
      <c r="W57" s="451"/>
      <c r="X57" s="451"/>
      <c r="Y57" s="451"/>
      <c r="Z57" s="78">
        <v>376000000</v>
      </c>
    </row>
    <row r="58" spans="2:26" ht="45" customHeight="1" x14ac:dyDescent="0.25">
      <c r="B58" s="362" t="s">
        <v>10</v>
      </c>
      <c r="C58" s="477"/>
      <c r="D58" s="362" t="s">
        <v>11</v>
      </c>
      <c r="E58" s="477"/>
      <c r="F58" s="362" t="s">
        <v>11</v>
      </c>
      <c r="G58" s="477"/>
      <c r="H58" s="362" t="s">
        <v>11</v>
      </c>
      <c r="I58" s="477"/>
      <c r="J58" s="89" t="s">
        <v>30</v>
      </c>
      <c r="K58" s="362" t="s">
        <v>28</v>
      </c>
      <c r="L58" s="477"/>
      <c r="M58" s="477"/>
      <c r="N58" s="362"/>
      <c r="O58" s="477"/>
      <c r="P58" s="362"/>
      <c r="Q58" s="477"/>
      <c r="R58" s="454" t="s">
        <v>61</v>
      </c>
      <c r="S58" s="451"/>
      <c r="T58" s="451"/>
      <c r="U58" s="451"/>
      <c r="V58" s="451"/>
      <c r="W58" s="451"/>
      <c r="X58" s="451"/>
      <c r="Y58" s="451"/>
      <c r="Z58" s="78">
        <f>Z59+Z60</f>
        <v>109800000</v>
      </c>
    </row>
    <row r="59" spans="2:26" ht="23.25" customHeight="1" x14ac:dyDescent="0.25">
      <c r="B59" s="362" t="s">
        <v>10</v>
      </c>
      <c r="C59" s="477"/>
      <c r="D59" s="362" t="s">
        <v>11</v>
      </c>
      <c r="E59" s="477"/>
      <c r="F59" s="362" t="s">
        <v>11</v>
      </c>
      <c r="G59" s="477"/>
      <c r="H59" s="362" t="s">
        <v>11</v>
      </c>
      <c r="I59" s="477"/>
      <c r="J59" s="89" t="s">
        <v>30</v>
      </c>
      <c r="K59" s="362" t="s">
        <v>28</v>
      </c>
      <c r="L59" s="477"/>
      <c r="M59" s="477"/>
      <c r="N59" s="362" t="s">
        <v>13</v>
      </c>
      <c r="O59" s="477"/>
      <c r="P59" s="362">
        <v>4</v>
      </c>
      <c r="Q59" s="477"/>
      <c r="R59" s="454" t="s">
        <v>59</v>
      </c>
      <c r="S59" s="451"/>
      <c r="T59" s="451"/>
      <c r="U59" s="451"/>
      <c r="V59" s="451"/>
      <c r="W59" s="451"/>
      <c r="X59" s="451"/>
      <c r="Y59" s="451"/>
      <c r="Z59" s="78">
        <f>43300000+51500000</f>
        <v>94800000</v>
      </c>
    </row>
    <row r="60" spans="2:26" ht="60" customHeight="1" x14ac:dyDescent="0.25">
      <c r="B60" s="362" t="s">
        <v>10</v>
      </c>
      <c r="C60" s="477"/>
      <c r="D60" s="362" t="s">
        <v>11</v>
      </c>
      <c r="E60" s="477"/>
      <c r="F60" s="362" t="s">
        <v>11</v>
      </c>
      <c r="G60" s="477"/>
      <c r="H60" s="362" t="s">
        <v>11</v>
      </c>
      <c r="I60" s="477"/>
      <c r="J60" s="89" t="s">
        <v>30</v>
      </c>
      <c r="K60" s="362" t="s">
        <v>28</v>
      </c>
      <c r="L60" s="477" t="s">
        <v>11</v>
      </c>
      <c r="M60" s="477" t="s">
        <v>119</v>
      </c>
      <c r="N60" s="362" t="s">
        <v>11</v>
      </c>
      <c r="O60" s="477" t="s">
        <v>119</v>
      </c>
      <c r="P60" s="362" t="s">
        <v>119</v>
      </c>
      <c r="Q60" s="477"/>
      <c r="R60" s="454" t="s">
        <v>113</v>
      </c>
      <c r="S60" s="451"/>
      <c r="T60" s="451"/>
      <c r="U60" s="451"/>
      <c r="V60" s="451"/>
      <c r="W60" s="451"/>
      <c r="X60" s="451"/>
      <c r="Y60" s="451"/>
      <c r="Z60" s="78">
        <v>15000000</v>
      </c>
    </row>
    <row r="61" spans="2:26" ht="31.9" customHeight="1" x14ac:dyDescent="0.25">
      <c r="B61" s="362" t="s">
        <v>10</v>
      </c>
      <c r="C61" s="477"/>
      <c r="D61" s="362" t="s">
        <v>11</v>
      </c>
      <c r="E61" s="477"/>
      <c r="F61" s="362" t="s">
        <v>11</v>
      </c>
      <c r="G61" s="477"/>
      <c r="H61" s="362" t="s">
        <v>11</v>
      </c>
      <c r="I61" s="477"/>
      <c r="J61" s="89" t="s">
        <v>30</v>
      </c>
      <c r="K61" s="362" t="s">
        <v>32</v>
      </c>
      <c r="L61" s="477"/>
      <c r="M61" s="477"/>
      <c r="N61" s="362"/>
      <c r="O61" s="477"/>
      <c r="P61" s="362"/>
      <c r="Q61" s="477"/>
      <c r="R61" s="454" t="s">
        <v>60</v>
      </c>
      <c r="S61" s="451"/>
      <c r="T61" s="451"/>
      <c r="U61" s="451"/>
      <c r="V61" s="451"/>
      <c r="W61" s="451"/>
      <c r="X61" s="451"/>
      <c r="Y61" s="451"/>
      <c r="Z61" s="78">
        <v>12000000</v>
      </c>
    </row>
    <row r="62" spans="2:26" ht="23.25" customHeight="1" x14ac:dyDescent="0.25">
      <c r="B62" s="362" t="s">
        <v>10</v>
      </c>
      <c r="C62" s="477"/>
      <c r="D62" s="362" t="s">
        <v>11</v>
      </c>
      <c r="E62" s="477"/>
      <c r="F62" s="362" t="s">
        <v>11</v>
      </c>
      <c r="G62" s="477"/>
      <c r="H62" s="362" t="s">
        <v>11</v>
      </c>
      <c r="I62" s="477"/>
      <c r="J62" s="89" t="s">
        <v>32</v>
      </c>
      <c r="K62" s="362"/>
      <c r="L62" s="477"/>
      <c r="M62" s="477"/>
      <c r="N62" s="362"/>
      <c r="O62" s="477"/>
      <c r="P62" s="362"/>
      <c r="Q62" s="477"/>
      <c r="R62" s="454" t="s">
        <v>33</v>
      </c>
      <c r="S62" s="451"/>
      <c r="T62" s="451"/>
      <c r="U62" s="451"/>
      <c r="V62" s="451"/>
      <c r="W62" s="451"/>
      <c r="X62" s="451"/>
      <c r="Y62" s="451"/>
      <c r="Z62" s="78">
        <f>673176782+350000000</f>
        <v>1023176782</v>
      </c>
    </row>
    <row r="63" spans="2:26" ht="23.25" customHeight="1" x14ac:dyDescent="0.25">
      <c r="B63" s="362" t="s">
        <v>10</v>
      </c>
      <c r="C63" s="477"/>
      <c r="D63" s="362" t="s">
        <v>11</v>
      </c>
      <c r="E63" s="477"/>
      <c r="F63" s="362" t="s">
        <v>11</v>
      </c>
      <c r="G63" s="477"/>
      <c r="H63" s="362" t="s">
        <v>11</v>
      </c>
      <c r="I63" s="477"/>
      <c r="J63" s="89" t="s">
        <v>32</v>
      </c>
      <c r="K63" s="362" t="s">
        <v>20</v>
      </c>
      <c r="L63" s="477"/>
      <c r="M63" s="477"/>
      <c r="N63" s="96"/>
      <c r="O63" s="95"/>
      <c r="P63" s="96"/>
      <c r="Q63" s="95"/>
      <c r="R63" s="454" t="s">
        <v>52</v>
      </c>
      <c r="S63" s="451"/>
      <c r="T63" s="451"/>
      <c r="U63" s="451"/>
      <c r="V63" s="451"/>
      <c r="W63" s="451"/>
      <c r="X63" s="451"/>
      <c r="Y63" s="451"/>
      <c r="Z63" s="78">
        <v>0</v>
      </c>
    </row>
    <row r="64" spans="2:26" ht="33.75" customHeight="1" x14ac:dyDescent="0.25">
      <c r="B64" s="362" t="s">
        <v>10</v>
      </c>
      <c r="C64" s="477"/>
      <c r="D64" s="362" t="s">
        <v>11</v>
      </c>
      <c r="E64" s="477"/>
      <c r="F64" s="362" t="s">
        <v>11</v>
      </c>
      <c r="G64" s="477"/>
      <c r="H64" s="362" t="s">
        <v>11</v>
      </c>
      <c r="I64" s="477"/>
      <c r="J64" s="89" t="s">
        <v>32</v>
      </c>
      <c r="K64" s="362" t="s">
        <v>16</v>
      </c>
      <c r="L64" s="477"/>
      <c r="M64" s="477"/>
      <c r="N64" s="96"/>
      <c r="O64" s="95"/>
      <c r="P64" s="96"/>
      <c r="Q64" s="95"/>
      <c r="R64" s="454" t="s">
        <v>53</v>
      </c>
      <c r="S64" s="451"/>
      <c r="T64" s="451"/>
      <c r="U64" s="451"/>
      <c r="V64" s="451"/>
      <c r="W64" s="451"/>
      <c r="X64" s="451"/>
      <c r="Y64" s="451"/>
      <c r="Z64" s="78">
        <v>0</v>
      </c>
    </row>
    <row r="65" spans="2:26" ht="23.25" customHeight="1" x14ac:dyDescent="0.25">
      <c r="B65" s="362" t="s">
        <v>10</v>
      </c>
      <c r="C65" s="477"/>
      <c r="D65" s="362" t="s">
        <v>11</v>
      </c>
      <c r="E65" s="477"/>
      <c r="F65" s="362" t="s">
        <v>11</v>
      </c>
      <c r="G65" s="477"/>
      <c r="H65" s="362" t="s">
        <v>11</v>
      </c>
      <c r="I65" s="477"/>
      <c r="J65" s="89" t="s">
        <v>32</v>
      </c>
      <c r="K65" s="362" t="s">
        <v>26</v>
      </c>
      <c r="L65" s="477"/>
      <c r="M65" s="477"/>
      <c r="N65" s="362"/>
      <c r="O65" s="477"/>
      <c r="P65" s="362"/>
      <c r="Q65" s="477"/>
      <c r="R65" s="454" t="s">
        <v>54</v>
      </c>
      <c r="S65" s="451"/>
      <c r="T65" s="451"/>
      <c r="U65" s="451"/>
      <c r="V65" s="451"/>
      <c r="W65" s="451"/>
      <c r="X65" s="451"/>
      <c r="Y65" s="451"/>
      <c r="Z65" s="78">
        <v>29500000</v>
      </c>
    </row>
    <row r="66" spans="2:26" ht="23.25" customHeight="1" x14ac:dyDescent="0.25">
      <c r="B66" s="362" t="s">
        <v>10</v>
      </c>
      <c r="C66" s="477"/>
      <c r="D66" s="362" t="s">
        <v>11</v>
      </c>
      <c r="E66" s="477"/>
      <c r="F66" s="362" t="s">
        <v>11</v>
      </c>
      <c r="G66" s="477"/>
      <c r="H66" s="362" t="s">
        <v>11</v>
      </c>
      <c r="I66" s="477"/>
      <c r="J66" s="89" t="s">
        <v>107</v>
      </c>
      <c r="K66" s="96"/>
      <c r="L66" s="95"/>
      <c r="M66" s="95"/>
      <c r="N66" s="96"/>
      <c r="O66" s="95"/>
      <c r="P66" s="96"/>
      <c r="Q66" s="95"/>
      <c r="R66" s="472" t="s">
        <v>106</v>
      </c>
      <c r="S66" s="473"/>
      <c r="T66" s="473"/>
      <c r="U66" s="473"/>
      <c r="V66" s="473"/>
      <c r="W66" s="473"/>
      <c r="X66" s="473"/>
      <c r="Y66" s="473"/>
      <c r="Z66" s="78">
        <v>150000000</v>
      </c>
    </row>
    <row r="67" spans="2:26" ht="23.25" customHeight="1" x14ac:dyDescent="0.25">
      <c r="B67" s="370" t="s">
        <v>10</v>
      </c>
      <c r="C67" s="478"/>
      <c r="D67" s="370" t="s">
        <v>34</v>
      </c>
      <c r="E67" s="478"/>
      <c r="F67" s="370"/>
      <c r="G67" s="478"/>
      <c r="H67" s="370"/>
      <c r="I67" s="478"/>
      <c r="J67" s="90"/>
      <c r="K67" s="370"/>
      <c r="L67" s="478"/>
      <c r="M67" s="478"/>
      <c r="N67" s="370"/>
      <c r="O67" s="478"/>
      <c r="P67" s="370"/>
      <c r="Q67" s="478"/>
      <c r="R67" s="479" t="s">
        <v>35</v>
      </c>
      <c r="S67" s="478"/>
      <c r="T67" s="478"/>
      <c r="U67" s="478"/>
      <c r="V67" s="478"/>
      <c r="W67" s="478"/>
      <c r="X67" s="478"/>
      <c r="Y67" s="478"/>
      <c r="Z67" s="91">
        <f>90000000+Z72</f>
        <v>303000000</v>
      </c>
    </row>
    <row r="68" spans="2:26" ht="23.25" customHeight="1" x14ac:dyDescent="0.25">
      <c r="B68" s="362" t="s">
        <v>10</v>
      </c>
      <c r="C68" s="477"/>
      <c r="D68" s="362" t="s">
        <v>34</v>
      </c>
      <c r="E68" s="477"/>
      <c r="F68" s="362" t="s">
        <v>36</v>
      </c>
      <c r="G68" s="477"/>
      <c r="H68" s="362"/>
      <c r="I68" s="477"/>
      <c r="J68" s="89"/>
      <c r="K68" s="362"/>
      <c r="L68" s="477"/>
      <c r="M68" s="477"/>
      <c r="N68" s="362"/>
      <c r="O68" s="477"/>
      <c r="P68" s="362"/>
      <c r="Q68" s="477"/>
      <c r="R68" s="454" t="s">
        <v>37</v>
      </c>
      <c r="S68" s="451"/>
      <c r="T68" s="451"/>
      <c r="U68" s="451"/>
      <c r="V68" s="451"/>
      <c r="W68" s="451"/>
      <c r="X68" s="451"/>
      <c r="Y68" s="451"/>
      <c r="Z68" s="78">
        <v>0</v>
      </c>
    </row>
    <row r="69" spans="2:26" ht="23.25" customHeight="1" x14ac:dyDescent="0.25">
      <c r="B69" s="362" t="s">
        <v>10</v>
      </c>
      <c r="C69" s="477"/>
      <c r="D69" s="362" t="s">
        <v>34</v>
      </c>
      <c r="E69" s="477"/>
      <c r="F69" s="362" t="s">
        <v>36</v>
      </c>
      <c r="G69" s="477"/>
      <c r="H69" s="362" t="s">
        <v>11</v>
      </c>
      <c r="I69" s="477"/>
      <c r="J69" s="89"/>
      <c r="K69" s="362"/>
      <c r="L69" s="477"/>
      <c r="M69" s="477"/>
      <c r="N69" s="362"/>
      <c r="O69" s="477"/>
      <c r="P69" s="362"/>
      <c r="Q69" s="477"/>
      <c r="R69" s="454" t="s">
        <v>38</v>
      </c>
      <c r="S69" s="451"/>
      <c r="T69" s="451"/>
      <c r="U69" s="451"/>
      <c r="V69" s="451"/>
      <c r="W69" s="451"/>
      <c r="X69" s="451"/>
      <c r="Y69" s="451"/>
      <c r="Z69" s="78">
        <v>0</v>
      </c>
    </row>
    <row r="70" spans="2:26" ht="23.25" customHeight="1" x14ac:dyDescent="0.25">
      <c r="B70" s="362" t="s">
        <v>10</v>
      </c>
      <c r="C70" s="477"/>
      <c r="D70" s="362" t="s">
        <v>34</v>
      </c>
      <c r="E70" s="477"/>
      <c r="F70" s="362" t="s">
        <v>36</v>
      </c>
      <c r="G70" s="477"/>
      <c r="H70" s="362" t="s">
        <v>11</v>
      </c>
      <c r="I70" s="477"/>
      <c r="J70" s="89" t="s">
        <v>39</v>
      </c>
      <c r="K70" s="362"/>
      <c r="L70" s="477"/>
      <c r="M70" s="477"/>
      <c r="N70" s="362"/>
      <c r="O70" s="477"/>
      <c r="P70" s="362"/>
      <c r="Q70" s="477"/>
      <c r="R70" s="454" t="s">
        <v>40</v>
      </c>
      <c r="S70" s="451"/>
      <c r="T70" s="451"/>
      <c r="U70" s="451"/>
      <c r="V70" s="451"/>
      <c r="W70" s="451"/>
      <c r="X70" s="451"/>
      <c r="Y70" s="451"/>
      <c r="Z70" s="78">
        <v>0</v>
      </c>
    </row>
    <row r="71" spans="2:26" ht="23.25" customHeight="1" x14ac:dyDescent="0.25">
      <c r="B71" s="362" t="s">
        <v>10</v>
      </c>
      <c r="C71" s="477"/>
      <c r="D71" s="362" t="s">
        <v>34</v>
      </c>
      <c r="E71" s="477"/>
      <c r="F71" s="362" t="s">
        <v>36</v>
      </c>
      <c r="G71" s="477"/>
      <c r="H71" s="362" t="s">
        <v>11</v>
      </c>
      <c r="I71" s="477"/>
      <c r="J71" s="89" t="s">
        <v>39</v>
      </c>
      <c r="K71" s="362" t="s">
        <v>41</v>
      </c>
      <c r="L71" s="477"/>
      <c r="M71" s="477"/>
      <c r="N71" s="362"/>
      <c r="O71" s="477"/>
      <c r="P71" s="362"/>
      <c r="Q71" s="477"/>
      <c r="R71" s="454" t="s">
        <v>42</v>
      </c>
      <c r="S71" s="451"/>
      <c r="T71" s="451"/>
      <c r="U71" s="451"/>
      <c r="V71" s="451"/>
      <c r="W71" s="451"/>
      <c r="X71" s="451"/>
      <c r="Y71" s="451"/>
      <c r="Z71" s="78">
        <v>0</v>
      </c>
    </row>
    <row r="72" spans="2:26" ht="23.25" customHeight="1" x14ac:dyDescent="0.25">
      <c r="B72" s="357" t="s">
        <v>10</v>
      </c>
      <c r="C72" s="476"/>
      <c r="D72" s="357" t="s">
        <v>34</v>
      </c>
      <c r="E72" s="476"/>
      <c r="F72" s="357" t="s">
        <v>195</v>
      </c>
      <c r="G72" s="476"/>
      <c r="H72" s="357"/>
      <c r="I72" s="476"/>
      <c r="J72" s="93"/>
      <c r="K72" s="357"/>
      <c r="L72" s="476"/>
      <c r="M72" s="476"/>
      <c r="N72" s="357"/>
      <c r="O72" s="476"/>
      <c r="P72" s="357"/>
      <c r="Q72" s="476"/>
      <c r="R72" s="437" t="s">
        <v>196</v>
      </c>
      <c r="S72" s="436"/>
      <c r="T72" s="436"/>
      <c r="U72" s="436"/>
      <c r="V72" s="436"/>
      <c r="W72" s="436"/>
      <c r="X72" s="436"/>
      <c r="Y72" s="436"/>
      <c r="Z72" s="85">
        <v>213000000</v>
      </c>
    </row>
    <row r="73" spans="2:26" ht="23.25" customHeight="1" x14ac:dyDescent="0.25">
      <c r="B73" s="370" t="s">
        <v>10</v>
      </c>
      <c r="C73" s="478"/>
      <c r="D73" s="370" t="s">
        <v>43</v>
      </c>
      <c r="E73" s="478"/>
      <c r="F73" s="370"/>
      <c r="G73" s="478"/>
      <c r="H73" s="370"/>
      <c r="I73" s="478"/>
      <c r="J73" s="90"/>
      <c r="K73" s="370"/>
      <c r="L73" s="478"/>
      <c r="M73" s="478"/>
      <c r="N73" s="370"/>
      <c r="O73" s="478"/>
      <c r="P73" s="370"/>
      <c r="Q73" s="478"/>
      <c r="R73" s="479" t="s">
        <v>44</v>
      </c>
      <c r="S73" s="478"/>
      <c r="T73" s="478"/>
      <c r="U73" s="478"/>
      <c r="V73" s="478"/>
      <c r="W73" s="478"/>
      <c r="X73" s="478"/>
      <c r="Y73" s="478"/>
      <c r="Z73" s="91">
        <f>Z74+Z79</f>
        <v>73000000</v>
      </c>
    </row>
    <row r="74" spans="2:26" ht="23.25" customHeight="1" x14ac:dyDescent="0.25">
      <c r="B74" s="357" t="s">
        <v>10</v>
      </c>
      <c r="C74" s="476"/>
      <c r="D74" s="357" t="s">
        <v>43</v>
      </c>
      <c r="E74" s="476"/>
      <c r="F74" s="357" t="s">
        <v>13</v>
      </c>
      <c r="G74" s="476"/>
      <c r="H74" s="357"/>
      <c r="I74" s="476"/>
      <c r="J74" s="93"/>
      <c r="K74" s="357"/>
      <c r="L74" s="476"/>
      <c r="M74" s="476"/>
      <c r="N74" s="357"/>
      <c r="O74" s="476"/>
      <c r="P74" s="357"/>
      <c r="Q74" s="476"/>
      <c r="R74" s="437" t="s">
        <v>45</v>
      </c>
      <c r="S74" s="436"/>
      <c r="T74" s="436"/>
      <c r="U74" s="436"/>
      <c r="V74" s="436"/>
      <c r="W74" s="436"/>
      <c r="X74" s="436"/>
      <c r="Y74" s="436"/>
      <c r="Z74" s="85">
        <f>Z75</f>
        <v>21000000</v>
      </c>
    </row>
    <row r="75" spans="2:26" ht="23.25" customHeight="1" x14ac:dyDescent="0.25">
      <c r="B75" s="362" t="s">
        <v>10</v>
      </c>
      <c r="C75" s="477"/>
      <c r="D75" s="362" t="s">
        <v>43</v>
      </c>
      <c r="E75" s="477"/>
      <c r="F75" s="362" t="s">
        <v>13</v>
      </c>
      <c r="G75" s="477"/>
      <c r="H75" s="362" t="s">
        <v>11</v>
      </c>
      <c r="I75" s="477"/>
      <c r="J75" s="89"/>
      <c r="K75" s="362"/>
      <c r="L75" s="477"/>
      <c r="M75" s="477"/>
      <c r="N75" s="362"/>
      <c r="O75" s="477"/>
      <c r="P75" s="362"/>
      <c r="Q75" s="477"/>
      <c r="R75" s="454" t="s">
        <v>46</v>
      </c>
      <c r="S75" s="451"/>
      <c r="T75" s="451"/>
      <c r="U75" s="451"/>
      <c r="V75" s="451"/>
      <c r="W75" s="451"/>
      <c r="X75" s="451"/>
      <c r="Y75" s="451"/>
      <c r="Z75" s="78">
        <f>Z76+Z77+Z78</f>
        <v>21000000</v>
      </c>
    </row>
    <row r="76" spans="2:26" ht="36" customHeight="1" x14ac:dyDescent="0.25">
      <c r="B76" s="362" t="s">
        <v>10</v>
      </c>
      <c r="C76" s="477"/>
      <c r="D76" s="362" t="s">
        <v>43</v>
      </c>
      <c r="E76" s="477"/>
      <c r="F76" s="362" t="s">
        <v>13</v>
      </c>
      <c r="G76" s="477"/>
      <c r="H76" s="362" t="s">
        <v>11</v>
      </c>
      <c r="I76" s="477"/>
      <c r="J76" s="89" t="s">
        <v>41</v>
      </c>
      <c r="K76" s="362"/>
      <c r="L76" s="477"/>
      <c r="M76" s="477"/>
      <c r="N76" s="362"/>
      <c r="O76" s="477"/>
      <c r="P76" s="362"/>
      <c r="Q76" s="477"/>
      <c r="R76" s="454" t="s">
        <v>47</v>
      </c>
      <c r="S76" s="451"/>
      <c r="T76" s="451"/>
      <c r="U76" s="451"/>
      <c r="V76" s="451"/>
      <c r="W76" s="451"/>
      <c r="X76" s="451"/>
      <c r="Y76" s="451"/>
      <c r="Z76" s="78">
        <v>20000000</v>
      </c>
    </row>
    <row r="77" spans="2:26" ht="23.25" customHeight="1" x14ac:dyDescent="0.25">
      <c r="B77" s="362" t="s">
        <v>10</v>
      </c>
      <c r="C77" s="477"/>
      <c r="D77" s="362" t="s">
        <v>43</v>
      </c>
      <c r="E77" s="477"/>
      <c r="F77" s="362" t="s">
        <v>13</v>
      </c>
      <c r="G77" s="477"/>
      <c r="H77" s="362" t="s">
        <v>11</v>
      </c>
      <c r="I77" s="477"/>
      <c r="J77" s="89" t="s">
        <v>26</v>
      </c>
      <c r="K77" s="362"/>
      <c r="L77" s="477"/>
      <c r="M77" s="477"/>
      <c r="N77" s="362"/>
      <c r="O77" s="477"/>
      <c r="P77" s="362"/>
      <c r="Q77" s="477"/>
      <c r="R77" s="454" t="s">
        <v>112</v>
      </c>
      <c r="S77" s="451"/>
      <c r="T77" s="451"/>
      <c r="U77" s="451"/>
      <c r="V77" s="451"/>
      <c r="W77" s="451"/>
      <c r="X77" s="451"/>
      <c r="Y77" s="451"/>
      <c r="Z77" s="78">
        <v>1000000</v>
      </c>
    </row>
    <row r="78" spans="2:26" ht="23.25" customHeight="1" x14ac:dyDescent="0.25">
      <c r="B78" s="362" t="s">
        <v>10</v>
      </c>
      <c r="C78" s="477"/>
      <c r="D78" s="362" t="s">
        <v>43</v>
      </c>
      <c r="E78" s="477"/>
      <c r="F78" s="362" t="s">
        <v>36</v>
      </c>
      <c r="G78" s="477"/>
      <c r="H78" s="362"/>
      <c r="I78" s="477"/>
      <c r="J78" s="89"/>
      <c r="K78" s="362"/>
      <c r="L78" s="477"/>
      <c r="M78" s="477"/>
      <c r="N78" s="362"/>
      <c r="O78" s="477"/>
      <c r="P78" s="362"/>
      <c r="Q78" s="477"/>
      <c r="R78" s="454" t="s">
        <v>48</v>
      </c>
      <c r="S78" s="451"/>
      <c r="T78" s="451"/>
      <c r="U78" s="451"/>
      <c r="V78" s="451"/>
      <c r="W78" s="451"/>
      <c r="X78" s="451"/>
      <c r="Y78" s="451"/>
      <c r="Z78" s="79">
        <v>0</v>
      </c>
    </row>
    <row r="79" spans="2:26" ht="23.25" customHeight="1" x14ac:dyDescent="0.25">
      <c r="B79" s="357" t="s">
        <v>10</v>
      </c>
      <c r="C79" s="476"/>
      <c r="D79" s="357" t="s">
        <v>43</v>
      </c>
      <c r="E79" s="476"/>
      <c r="F79" s="357" t="s">
        <v>36</v>
      </c>
      <c r="G79" s="476"/>
      <c r="H79" s="357" t="s">
        <v>13</v>
      </c>
      <c r="I79" s="476"/>
      <c r="J79" s="93"/>
      <c r="K79" s="357"/>
      <c r="L79" s="476"/>
      <c r="M79" s="476"/>
      <c r="N79" s="357"/>
      <c r="O79" s="476"/>
      <c r="P79" s="357"/>
      <c r="Q79" s="476"/>
      <c r="R79" s="437" t="s">
        <v>49</v>
      </c>
      <c r="S79" s="436"/>
      <c r="T79" s="436"/>
      <c r="U79" s="436"/>
      <c r="V79" s="436"/>
      <c r="W79" s="436"/>
      <c r="X79" s="436"/>
      <c r="Y79" s="436"/>
      <c r="Z79" s="85">
        <v>52000000</v>
      </c>
    </row>
    <row r="80" spans="2:26" ht="23.25" customHeight="1" x14ac:dyDescent="0.25">
      <c r="J80" s="76"/>
    </row>
    <row r="82" spans="2:26" ht="37.5" customHeight="1" x14ac:dyDescent="0.25">
      <c r="B82" s="356" t="s">
        <v>167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87"/>
      <c r="W82" s="87"/>
      <c r="X82" s="87"/>
      <c r="Y82" s="87"/>
      <c r="Z82" s="88">
        <f>Z3</f>
        <v>8326973310</v>
      </c>
    </row>
    <row r="83" spans="2:26" ht="23.25" customHeight="1" x14ac:dyDescent="0.25">
      <c r="B83" s="356" t="s">
        <v>168</v>
      </c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87"/>
      <c r="W83" s="87"/>
      <c r="X83" s="87"/>
      <c r="Y83" s="87"/>
      <c r="Z83" s="88">
        <f>Z67</f>
        <v>303000000</v>
      </c>
    </row>
    <row r="84" spans="2:26" ht="23.25" customHeight="1" x14ac:dyDescent="0.25">
      <c r="B84" s="356" t="s">
        <v>169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87"/>
      <c r="W84" s="87"/>
      <c r="X84" s="87"/>
      <c r="Y84" s="87"/>
      <c r="Z84" s="88">
        <f>Z73</f>
        <v>73000000</v>
      </c>
    </row>
    <row r="85" spans="2:26" ht="23.25" customHeight="1" x14ac:dyDescent="0.25">
      <c r="B85" s="356" t="s">
        <v>170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87"/>
      <c r="W85" s="87"/>
      <c r="X85" s="87"/>
      <c r="Y85" s="87"/>
      <c r="Z85" s="88">
        <v>24962944001</v>
      </c>
    </row>
    <row r="86" spans="2:26" ht="23.25" customHeight="1" x14ac:dyDescent="0.25">
      <c r="B86" s="372" t="s">
        <v>171</v>
      </c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99"/>
      <c r="W86" s="99"/>
      <c r="X86" s="99"/>
      <c r="Y86" s="99"/>
      <c r="Z86" s="100">
        <f>Z82+Z83+Z84+Z85</f>
        <v>33665917311</v>
      </c>
    </row>
    <row r="87" spans="2:26" ht="23.25" customHeight="1" x14ac:dyDescent="0.25">
      <c r="B87" s="356" t="s">
        <v>158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87"/>
      <c r="W87" s="87"/>
      <c r="X87" s="87"/>
      <c r="Y87" s="87"/>
      <c r="Z87" s="88">
        <v>35226890278</v>
      </c>
    </row>
    <row r="88" spans="2:26" ht="23.25" customHeight="1" x14ac:dyDescent="0.25">
      <c r="B88" s="356" t="s">
        <v>159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87"/>
      <c r="W88" s="87"/>
      <c r="X88" s="87"/>
      <c r="Y88" s="87"/>
      <c r="Z88" s="88">
        <f>Z87-Z86</f>
        <v>1560972967</v>
      </c>
    </row>
    <row r="89" spans="2:26" ht="23.25" customHeight="1" x14ac:dyDescent="0.25"/>
    <row r="90" spans="2:26" ht="23.25" customHeight="1" x14ac:dyDescent="0.25"/>
    <row r="91" spans="2:26" ht="23.25" customHeight="1" x14ac:dyDescent="0.25"/>
  </sheetData>
  <mergeCells count="607">
    <mergeCell ref="P2:Q2"/>
    <mergeCell ref="R2:Y2"/>
    <mergeCell ref="B3:C3"/>
    <mergeCell ref="D3:E3"/>
    <mergeCell ref="F3:G3"/>
    <mergeCell ref="H3:I3"/>
    <mergeCell ref="K3:M3"/>
    <mergeCell ref="N3:O3"/>
    <mergeCell ref="P3:Q3"/>
    <mergeCell ref="R3:Y3"/>
    <mergeCell ref="B2:C2"/>
    <mergeCell ref="D2:E2"/>
    <mergeCell ref="F2:G2"/>
    <mergeCell ref="H2:I2"/>
    <mergeCell ref="K2:M2"/>
    <mergeCell ref="N2:O2"/>
    <mergeCell ref="P4:Q4"/>
    <mergeCell ref="R4:Y4"/>
    <mergeCell ref="B5:C5"/>
    <mergeCell ref="D5:E5"/>
    <mergeCell ref="F5:G5"/>
    <mergeCell ref="H5:I5"/>
    <mergeCell ref="K5:M5"/>
    <mergeCell ref="N5:O5"/>
    <mergeCell ref="P5:Q5"/>
    <mergeCell ref="R5:Y5"/>
    <mergeCell ref="B4:C4"/>
    <mergeCell ref="D4:E4"/>
    <mergeCell ref="F4:G4"/>
    <mergeCell ref="H4:I4"/>
    <mergeCell ref="K4:M4"/>
    <mergeCell ref="N4:O4"/>
    <mergeCell ref="D6:E6"/>
    <mergeCell ref="F6:G6"/>
    <mergeCell ref="H6:I6"/>
    <mergeCell ref="R6:Y6"/>
    <mergeCell ref="B7:C7"/>
    <mergeCell ref="D7:E7"/>
    <mergeCell ref="F7:G7"/>
    <mergeCell ref="H7:I7"/>
    <mergeCell ref="K7:M7"/>
    <mergeCell ref="N7:O7"/>
    <mergeCell ref="P7:Q7"/>
    <mergeCell ref="R7:Y7"/>
    <mergeCell ref="B8:C8"/>
    <mergeCell ref="D8:E8"/>
    <mergeCell ref="F8:G8"/>
    <mergeCell ref="H8:I8"/>
    <mergeCell ref="K8:M8"/>
    <mergeCell ref="N8:O8"/>
    <mergeCell ref="P8:Q8"/>
    <mergeCell ref="R8:Y8"/>
    <mergeCell ref="P9:Q9"/>
    <mergeCell ref="R9:Y9"/>
    <mergeCell ref="B10:C10"/>
    <mergeCell ref="D10:E10"/>
    <mergeCell ref="F10:G10"/>
    <mergeCell ref="H10:I10"/>
    <mergeCell ref="K10:M10"/>
    <mergeCell ref="N10:O10"/>
    <mergeCell ref="P10:Q10"/>
    <mergeCell ref="R10:Y10"/>
    <mergeCell ref="B9:C9"/>
    <mergeCell ref="D9:E9"/>
    <mergeCell ref="F9:G9"/>
    <mergeCell ref="H9:I9"/>
    <mergeCell ref="K9:M9"/>
    <mergeCell ref="N9:O9"/>
    <mergeCell ref="P11:Q11"/>
    <mergeCell ref="R11:Y11"/>
    <mergeCell ref="D12:E12"/>
    <mergeCell ref="F12:G12"/>
    <mergeCell ref="H12:I12"/>
    <mergeCell ref="R12:V12"/>
    <mergeCell ref="B11:C11"/>
    <mergeCell ref="D11:E11"/>
    <mergeCell ref="F11:G11"/>
    <mergeCell ref="H11:I11"/>
    <mergeCell ref="K11:M11"/>
    <mergeCell ref="N11:O11"/>
    <mergeCell ref="P13:Q13"/>
    <mergeCell ref="R13:Y13"/>
    <mergeCell ref="B14:C14"/>
    <mergeCell ref="D14:E14"/>
    <mergeCell ref="F14:G14"/>
    <mergeCell ref="H14:I14"/>
    <mergeCell ref="K14:M14"/>
    <mergeCell ref="N14:O14"/>
    <mergeCell ref="P14:Q14"/>
    <mergeCell ref="R14:Y14"/>
    <mergeCell ref="B13:C13"/>
    <mergeCell ref="D13:E13"/>
    <mergeCell ref="F13:G13"/>
    <mergeCell ref="H13:I13"/>
    <mergeCell ref="K13:M13"/>
    <mergeCell ref="N13:O13"/>
    <mergeCell ref="P15:Q15"/>
    <mergeCell ref="R15:Y15"/>
    <mergeCell ref="B16:C16"/>
    <mergeCell ref="D16:E16"/>
    <mergeCell ref="F16:G16"/>
    <mergeCell ref="H16:I16"/>
    <mergeCell ref="K16:M16"/>
    <mergeCell ref="N16:O16"/>
    <mergeCell ref="P16:Q16"/>
    <mergeCell ref="R16:Y16"/>
    <mergeCell ref="B15:C15"/>
    <mergeCell ref="D15:E15"/>
    <mergeCell ref="F15:G15"/>
    <mergeCell ref="H15:I15"/>
    <mergeCell ref="K15:M15"/>
    <mergeCell ref="N15:O15"/>
    <mergeCell ref="P17:Q17"/>
    <mergeCell ref="R17:Y17"/>
    <mergeCell ref="B18:C18"/>
    <mergeCell ref="D18:E18"/>
    <mergeCell ref="F18:G18"/>
    <mergeCell ref="H18:I18"/>
    <mergeCell ref="K18:M18"/>
    <mergeCell ref="N18:O18"/>
    <mergeCell ref="P18:Q18"/>
    <mergeCell ref="R18:Y18"/>
    <mergeCell ref="B17:C17"/>
    <mergeCell ref="D17:E17"/>
    <mergeCell ref="F17:G17"/>
    <mergeCell ref="H17:I17"/>
    <mergeCell ref="K17:M17"/>
    <mergeCell ref="N17:O17"/>
    <mergeCell ref="P19:Q19"/>
    <mergeCell ref="R19:Y19"/>
    <mergeCell ref="B20:C20"/>
    <mergeCell ref="D20:E20"/>
    <mergeCell ref="F20:G20"/>
    <mergeCell ref="H20:I20"/>
    <mergeCell ref="K20:M20"/>
    <mergeCell ref="N20:O20"/>
    <mergeCell ref="P20:Q20"/>
    <mergeCell ref="R20:Y20"/>
    <mergeCell ref="B19:C19"/>
    <mergeCell ref="D19:E19"/>
    <mergeCell ref="F19:G19"/>
    <mergeCell ref="H19:I19"/>
    <mergeCell ref="K19:M19"/>
    <mergeCell ref="N19:O19"/>
    <mergeCell ref="P21:Q21"/>
    <mergeCell ref="R21:Y21"/>
    <mergeCell ref="B22:C22"/>
    <mergeCell ref="D22:E22"/>
    <mergeCell ref="F22:G22"/>
    <mergeCell ref="H22:I22"/>
    <mergeCell ref="K22:M22"/>
    <mergeCell ref="N22:O22"/>
    <mergeCell ref="P22:Q22"/>
    <mergeCell ref="R22:Y22"/>
    <mergeCell ref="B21:C21"/>
    <mergeCell ref="D21:E21"/>
    <mergeCell ref="F21:G21"/>
    <mergeCell ref="H21:I21"/>
    <mergeCell ref="K21:M21"/>
    <mergeCell ref="N21:O21"/>
    <mergeCell ref="P23:Q23"/>
    <mergeCell ref="R23:Y23"/>
    <mergeCell ref="B24:C24"/>
    <mergeCell ref="D24:E24"/>
    <mergeCell ref="F24:G24"/>
    <mergeCell ref="H24:I24"/>
    <mergeCell ref="R24:Y24"/>
    <mergeCell ref="B23:C23"/>
    <mergeCell ref="D23:E23"/>
    <mergeCell ref="F23:G23"/>
    <mergeCell ref="H23:I23"/>
    <mergeCell ref="K23:M23"/>
    <mergeCell ref="N23:O23"/>
    <mergeCell ref="P25:Q25"/>
    <mergeCell ref="R25:U25"/>
    <mergeCell ref="B26:C26"/>
    <mergeCell ref="D26:E26"/>
    <mergeCell ref="F26:G26"/>
    <mergeCell ref="H26:I26"/>
    <mergeCell ref="K26:M26"/>
    <mergeCell ref="N26:O26"/>
    <mergeCell ref="P26:Q26"/>
    <mergeCell ref="R26:Y26"/>
    <mergeCell ref="B25:C25"/>
    <mergeCell ref="D25:E25"/>
    <mergeCell ref="F25:G25"/>
    <mergeCell ref="H25:I25"/>
    <mergeCell ref="K25:M25"/>
    <mergeCell ref="N25:O25"/>
    <mergeCell ref="P27:Q27"/>
    <mergeCell ref="R27:Y27"/>
    <mergeCell ref="B28:C28"/>
    <mergeCell ref="D28:E28"/>
    <mergeCell ref="F28:G28"/>
    <mergeCell ref="H28:I28"/>
    <mergeCell ref="K28:M28"/>
    <mergeCell ref="N28:O28"/>
    <mergeCell ref="R28:U28"/>
    <mergeCell ref="B27:C27"/>
    <mergeCell ref="D27:E27"/>
    <mergeCell ref="F27:G27"/>
    <mergeCell ref="H27:I27"/>
    <mergeCell ref="K27:M27"/>
    <mergeCell ref="N27:O27"/>
    <mergeCell ref="R29:U29"/>
    <mergeCell ref="B30:C30"/>
    <mergeCell ref="D30:E30"/>
    <mergeCell ref="F30:G30"/>
    <mergeCell ref="H30:I30"/>
    <mergeCell ref="K30:M30"/>
    <mergeCell ref="N30:O30"/>
    <mergeCell ref="P30:Q30"/>
    <mergeCell ref="R30:Y30"/>
    <mergeCell ref="B29:C29"/>
    <mergeCell ref="D29:E29"/>
    <mergeCell ref="F29:G29"/>
    <mergeCell ref="H29:I29"/>
    <mergeCell ref="K29:M29"/>
    <mergeCell ref="N29:O29"/>
    <mergeCell ref="R31:U31"/>
    <mergeCell ref="B32:C32"/>
    <mergeCell ref="D32:E32"/>
    <mergeCell ref="F32:G32"/>
    <mergeCell ref="H32:I32"/>
    <mergeCell ref="K32:M32"/>
    <mergeCell ref="N32:O32"/>
    <mergeCell ref="P32:Q32"/>
    <mergeCell ref="R32:Y32"/>
    <mergeCell ref="B31:C31"/>
    <mergeCell ref="D31:E31"/>
    <mergeCell ref="F31:G31"/>
    <mergeCell ref="H31:I31"/>
    <mergeCell ref="K31:M31"/>
    <mergeCell ref="N31:O31"/>
    <mergeCell ref="B33:C33"/>
    <mergeCell ref="D33:E33"/>
    <mergeCell ref="F33:G33"/>
    <mergeCell ref="H33:I33"/>
    <mergeCell ref="R33:Y33"/>
    <mergeCell ref="B34:C34"/>
    <mergeCell ref="D34:E34"/>
    <mergeCell ref="F34:G34"/>
    <mergeCell ref="H34:I34"/>
    <mergeCell ref="K34:M34"/>
    <mergeCell ref="N34:O34"/>
    <mergeCell ref="P34:Q34"/>
    <mergeCell ref="R34:Y34"/>
    <mergeCell ref="B35:C35"/>
    <mergeCell ref="D35:E35"/>
    <mergeCell ref="F35:G35"/>
    <mergeCell ref="H35:I35"/>
    <mergeCell ref="K35:M35"/>
    <mergeCell ref="N35:O35"/>
    <mergeCell ref="P35:Q35"/>
    <mergeCell ref="R35:Y35"/>
    <mergeCell ref="B36:C36"/>
    <mergeCell ref="D36:E36"/>
    <mergeCell ref="F36:G36"/>
    <mergeCell ref="H36:I36"/>
    <mergeCell ref="K36:M36"/>
    <mergeCell ref="N36:O36"/>
    <mergeCell ref="P36:Q36"/>
    <mergeCell ref="R36:Y36"/>
    <mergeCell ref="P37:Q37"/>
    <mergeCell ref="R37:Y37"/>
    <mergeCell ref="B38:C38"/>
    <mergeCell ref="D38:E38"/>
    <mergeCell ref="F38:G38"/>
    <mergeCell ref="H38:I38"/>
    <mergeCell ref="K38:M38"/>
    <mergeCell ref="N38:O38"/>
    <mergeCell ref="P38:Q38"/>
    <mergeCell ref="R38:Y38"/>
    <mergeCell ref="B37:C37"/>
    <mergeCell ref="D37:E37"/>
    <mergeCell ref="F37:G37"/>
    <mergeCell ref="H37:I37"/>
    <mergeCell ref="K37:M37"/>
    <mergeCell ref="N37:O37"/>
    <mergeCell ref="P39:Q39"/>
    <mergeCell ref="R39:Y39"/>
    <mergeCell ref="B40:C40"/>
    <mergeCell ref="D40:E40"/>
    <mergeCell ref="F40:G40"/>
    <mergeCell ref="H40:I40"/>
    <mergeCell ref="K40:M40"/>
    <mergeCell ref="N40:O40"/>
    <mergeCell ref="P40:Q40"/>
    <mergeCell ref="R40:Y40"/>
    <mergeCell ref="B39:C39"/>
    <mergeCell ref="D39:E39"/>
    <mergeCell ref="F39:G39"/>
    <mergeCell ref="H39:I39"/>
    <mergeCell ref="K39:M39"/>
    <mergeCell ref="N39:O39"/>
    <mergeCell ref="P41:Q41"/>
    <mergeCell ref="R41:Y41"/>
    <mergeCell ref="B42:C42"/>
    <mergeCell ref="D42:E42"/>
    <mergeCell ref="F42:G42"/>
    <mergeCell ref="H42:I42"/>
    <mergeCell ref="K42:M42"/>
    <mergeCell ref="N42:O42"/>
    <mergeCell ref="P42:Q42"/>
    <mergeCell ref="R42:Y42"/>
    <mergeCell ref="B41:C41"/>
    <mergeCell ref="D41:E41"/>
    <mergeCell ref="F41:G41"/>
    <mergeCell ref="H41:I41"/>
    <mergeCell ref="K41:M41"/>
    <mergeCell ref="N41:O41"/>
    <mergeCell ref="P43:Q43"/>
    <mergeCell ref="R43:Y43"/>
    <mergeCell ref="B44:C44"/>
    <mergeCell ref="D44:E44"/>
    <mergeCell ref="F44:G44"/>
    <mergeCell ref="H44:I44"/>
    <mergeCell ref="K44:M44"/>
    <mergeCell ref="N44:O44"/>
    <mergeCell ref="P44:Q44"/>
    <mergeCell ref="R44:Y44"/>
    <mergeCell ref="B43:C43"/>
    <mergeCell ref="D43:E43"/>
    <mergeCell ref="F43:G43"/>
    <mergeCell ref="H43:I43"/>
    <mergeCell ref="K43:M43"/>
    <mergeCell ref="N43:O43"/>
    <mergeCell ref="P45:Q45"/>
    <mergeCell ref="R45:Y45"/>
    <mergeCell ref="B46:C46"/>
    <mergeCell ref="D46:E46"/>
    <mergeCell ref="F46:G46"/>
    <mergeCell ref="H46:I46"/>
    <mergeCell ref="K46:M46"/>
    <mergeCell ref="N46:O46"/>
    <mergeCell ref="P46:Q46"/>
    <mergeCell ref="R46:Y46"/>
    <mergeCell ref="B45:C45"/>
    <mergeCell ref="D45:E45"/>
    <mergeCell ref="F45:G45"/>
    <mergeCell ref="H45:I45"/>
    <mergeCell ref="K45:M45"/>
    <mergeCell ref="N45:O45"/>
    <mergeCell ref="P47:Q47"/>
    <mergeCell ref="R47:Y47"/>
    <mergeCell ref="B48:C48"/>
    <mergeCell ref="D48:E48"/>
    <mergeCell ref="F48:G48"/>
    <mergeCell ref="H48:I48"/>
    <mergeCell ref="K48:M48"/>
    <mergeCell ref="N48:O48"/>
    <mergeCell ref="P48:Q48"/>
    <mergeCell ref="R48:Y48"/>
    <mergeCell ref="B47:C47"/>
    <mergeCell ref="D47:E47"/>
    <mergeCell ref="F47:G47"/>
    <mergeCell ref="H47:I47"/>
    <mergeCell ref="K47:M47"/>
    <mergeCell ref="N47:O47"/>
    <mergeCell ref="P49:Q49"/>
    <mergeCell ref="R49:Y49"/>
    <mergeCell ref="B50:C50"/>
    <mergeCell ref="D50:E50"/>
    <mergeCell ref="F50:G50"/>
    <mergeCell ref="H50:I50"/>
    <mergeCell ref="K50:M50"/>
    <mergeCell ref="N50:O50"/>
    <mergeCell ref="P50:Q50"/>
    <mergeCell ref="R50:Y50"/>
    <mergeCell ref="B49:C49"/>
    <mergeCell ref="D49:E49"/>
    <mergeCell ref="F49:G49"/>
    <mergeCell ref="H49:I49"/>
    <mergeCell ref="K49:M49"/>
    <mergeCell ref="N49:O49"/>
    <mergeCell ref="P51:Q51"/>
    <mergeCell ref="R51:Y51"/>
    <mergeCell ref="B52:C52"/>
    <mergeCell ref="D52:E52"/>
    <mergeCell ref="F52:G52"/>
    <mergeCell ref="H52:I52"/>
    <mergeCell ref="K52:M52"/>
    <mergeCell ref="N52:O52"/>
    <mergeCell ref="P52:Q52"/>
    <mergeCell ref="R52:Y52"/>
    <mergeCell ref="B51:C51"/>
    <mergeCell ref="D51:E51"/>
    <mergeCell ref="F51:G51"/>
    <mergeCell ref="H51:I51"/>
    <mergeCell ref="K51:M51"/>
    <mergeCell ref="N51:O51"/>
    <mergeCell ref="P53:Q53"/>
    <mergeCell ref="R53:Y53"/>
    <mergeCell ref="B54:C54"/>
    <mergeCell ref="D54:E54"/>
    <mergeCell ref="F54:G54"/>
    <mergeCell ref="H54:I54"/>
    <mergeCell ref="K54:M54"/>
    <mergeCell ref="N54:O54"/>
    <mergeCell ref="P54:Q54"/>
    <mergeCell ref="R54:Y54"/>
    <mergeCell ref="B53:C53"/>
    <mergeCell ref="D53:E53"/>
    <mergeCell ref="F53:G53"/>
    <mergeCell ref="H53:I53"/>
    <mergeCell ref="K53:M53"/>
    <mergeCell ref="N53:O53"/>
    <mergeCell ref="P55:Q55"/>
    <mergeCell ref="R55:Y55"/>
    <mergeCell ref="B56:C56"/>
    <mergeCell ref="D56:E56"/>
    <mergeCell ref="F56:G56"/>
    <mergeCell ref="H56:I56"/>
    <mergeCell ref="K56:M56"/>
    <mergeCell ref="N56:O56"/>
    <mergeCell ref="P56:Q56"/>
    <mergeCell ref="R56:Y56"/>
    <mergeCell ref="B55:C55"/>
    <mergeCell ref="D55:E55"/>
    <mergeCell ref="F55:G55"/>
    <mergeCell ref="H55:I55"/>
    <mergeCell ref="K55:M55"/>
    <mergeCell ref="N55:O55"/>
    <mergeCell ref="P57:Q57"/>
    <mergeCell ref="R57:Y57"/>
    <mergeCell ref="B58:C58"/>
    <mergeCell ref="D58:E58"/>
    <mergeCell ref="F58:G58"/>
    <mergeCell ref="H58:I58"/>
    <mergeCell ref="K58:M58"/>
    <mergeCell ref="N58:O58"/>
    <mergeCell ref="P58:Q58"/>
    <mergeCell ref="R58:Y58"/>
    <mergeCell ref="B57:C57"/>
    <mergeCell ref="D57:E57"/>
    <mergeCell ref="F57:G57"/>
    <mergeCell ref="H57:I57"/>
    <mergeCell ref="K57:M57"/>
    <mergeCell ref="N57:O57"/>
    <mergeCell ref="P59:Q59"/>
    <mergeCell ref="R59:Y59"/>
    <mergeCell ref="B60:C60"/>
    <mergeCell ref="D60:E60"/>
    <mergeCell ref="F60:G60"/>
    <mergeCell ref="H60:I60"/>
    <mergeCell ref="K60:M60"/>
    <mergeCell ref="N60:O60"/>
    <mergeCell ref="P60:Q60"/>
    <mergeCell ref="R60:Y60"/>
    <mergeCell ref="B59:C59"/>
    <mergeCell ref="D59:E59"/>
    <mergeCell ref="F59:G59"/>
    <mergeCell ref="H59:I59"/>
    <mergeCell ref="K59:M59"/>
    <mergeCell ref="N59:O59"/>
    <mergeCell ref="P61:Q61"/>
    <mergeCell ref="R61:Y61"/>
    <mergeCell ref="B62:C62"/>
    <mergeCell ref="D62:E62"/>
    <mergeCell ref="F62:G62"/>
    <mergeCell ref="H62:I62"/>
    <mergeCell ref="K62:M62"/>
    <mergeCell ref="N62:O62"/>
    <mergeCell ref="P62:Q62"/>
    <mergeCell ref="R62:Y62"/>
    <mergeCell ref="B61:C61"/>
    <mergeCell ref="D61:E61"/>
    <mergeCell ref="F61:G61"/>
    <mergeCell ref="H61:I61"/>
    <mergeCell ref="K61:M61"/>
    <mergeCell ref="N61:O61"/>
    <mergeCell ref="B64:C64"/>
    <mergeCell ref="D64:E64"/>
    <mergeCell ref="F64:G64"/>
    <mergeCell ref="H64:I64"/>
    <mergeCell ref="K64:M64"/>
    <mergeCell ref="R64:Y64"/>
    <mergeCell ref="B63:C63"/>
    <mergeCell ref="D63:E63"/>
    <mergeCell ref="F63:G63"/>
    <mergeCell ref="H63:I63"/>
    <mergeCell ref="K63:M63"/>
    <mergeCell ref="R63:Y63"/>
    <mergeCell ref="P65:Q65"/>
    <mergeCell ref="R65:Y65"/>
    <mergeCell ref="B66:C66"/>
    <mergeCell ref="D66:E66"/>
    <mergeCell ref="F66:G66"/>
    <mergeCell ref="H66:I66"/>
    <mergeCell ref="R66:Y66"/>
    <mergeCell ref="B65:C65"/>
    <mergeCell ref="D65:E65"/>
    <mergeCell ref="F65:G65"/>
    <mergeCell ref="H65:I65"/>
    <mergeCell ref="K65:M65"/>
    <mergeCell ref="N65:O65"/>
    <mergeCell ref="P67:Q67"/>
    <mergeCell ref="R67:Y67"/>
    <mergeCell ref="B68:C68"/>
    <mergeCell ref="D68:E68"/>
    <mergeCell ref="F68:G68"/>
    <mergeCell ref="H68:I68"/>
    <mergeCell ref="K68:M68"/>
    <mergeCell ref="N68:O68"/>
    <mergeCell ref="P68:Q68"/>
    <mergeCell ref="R68:Y68"/>
    <mergeCell ref="B67:C67"/>
    <mergeCell ref="D67:E67"/>
    <mergeCell ref="F67:G67"/>
    <mergeCell ref="H67:I67"/>
    <mergeCell ref="K67:M67"/>
    <mergeCell ref="N67:O67"/>
    <mergeCell ref="P69:Q69"/>
    <mergeCell ref="R69:Y69"/>
    <mergeCell ref="B70:C70"/>
    <mergeCell ref="D70:E70"/>
    <mergeCell ref="F70:G70"/>
    <mergeCell ref="H70:I70"/>
    <mergeCell ref="K70:M70"/>
    <mergeCell ref="N70:O70"/>
    <mergeCell ref="P70:Q70"/>
    <mergeCell ref="R70:Y70"/>
    <mergeCell ref="B69:C69"/>
    <mergeCell ref="D69:E69"/>
    <mergeCell ref="F69:G69"/>
    <mergeCell ref="H69:I69"/>
    <mergeCell ref="K69:M69"/>
    <mergeCell ref="N69:O69"/>
    <mergeCell ref="P71:Q71"/>
    <mergeCell ref="R71:Y71"/>
    <mergeCell ref="B73:C73"/>
    <mergeCell ref="D73:E73"/>
    <mergeCell ref="F73:G73"/>
    <mergeCell ref="H73:I73"/>
    <mergeCell ref="K73:M73"/>
    <mergeCell ref="N73:O73"/>
    <mergeCell ref="P73:Q73"/>
    <mergeCell ref="R73:Y73"/>
    <mergeCell ref="B71:C71"/>
    <mergeCell ref="D71:E71"/>
    <mergeCell ref="F71:G71"/>
    <mergeCell ref="H71:I71"/>
    <mergeCell ref="K71:M71"/>
    <mergeCell ref="N71:O71"/>
    <mergeCell ref="B72:C72"/>
    <mergeCell ref="D72:E72"/>
    <mergeCell ref="F72:G72"/>
    <mergeCell ref="H72:I72"/>
    <mergeCell ref="R72:Y72"/>
    <mergeCell ref="K72:M72"/>
    <mergeCell ref="N72:O72"/>
    <mergeCell ref="P72:Q72"/>
    <mergeCell ref="P74:Q74"/>
    <mergeCell ref="R74:Y74"/>
    <mergeCell ref="B74:C74"/>
    <mergeCell ref="D74:E74"/>
    <mergeCell ref="F74:G74"/>
    <mergeCell ref="H74:I74"/>
    <mergeCell ref="K74:M74"/>
    <mergeCell ref="N74:O74"/>
    <mergeCell ref="P75:Q75"/>
    <mergeCell ref="R75:Y75"/>
    <mergeCell ref="B78:C78"/>
    <mergeCell ref="D78:E78"/>
    <mergeCell ref="F78:G78"/>
    <mergeCell ref="H78:I78"/>
    <mergeCell ref="K78:M78"/>
    <mergeCell ref="N78:O78"/>
    <mergeCell ref="P78:Q78"/>
    <mergeCell ref="R78:Y78"/>
    <mergeCell ref="B77:C77"/>
    <mergeCell ref="D77:E77"/>
    <mergeCell ref="F77:G77"/>
    <mergeCell ref="H77:I77"/>
    <mergeCell ref="K77:M77"/>
    <mergeCell ref="N77:O77"/>
    <mergeCell ref="P77:Q77"/>
    <mergeCell ref="R77:Y77"/>
    <mergeCell ref="B76:C76"/>
    <mergeCell ref="D76:E76"/>
    <mergeCell ref="F76:G76"/>
    <mergeCell ref="H76:I76"/>
    <mergeCell ref="K76:M76"/>
    <mergeCell ref="N76:O76"/>
    <mergeCell ref="P76:Q76"/>
    <mergeCell ref="R76:Y76"/>
    <mergeCell ref="B75:C75"/>
    <mergeCell ref="D75:E75"/>
    <mergeCell ref="F75:G75"/>
    <mergeCell ref="H75:I75"/>
    <mergeCell ref="K75:M75"/>
    <mergeCell ref="N75:O75"/>
    <mergeCell ref="B86:U86"/>
    <mergeCell ref="B87:U87"/>
    <mergeCell ref="B88:U88"/>
    <mergeCell ref="P79:Q79"/>
    <mergeCell ref="R79:Y79"/>
    <mergeCell ref="B82:U82"/>
    <mergeCell ref="B83:U83"/>
    <mergeCell ref="B84:U84"/>
    <mergeCell ref="B85:U85"/>
    <mergeCell ref="B79:C79"/>
    <mergeCell ref="D79:E79"/>
    <mergeCell ref="F79:G79"/>
    <mergeCell ref="H79:I79"/>
    <mergeCell ref="K79:M79"/>
    <mergeCell ref="N79:O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31"/>
  <sheetViews>
    <sheetView topLeftCell="A4" zoomScale="80" zoomScaleNormal="80" workbookViewId="0">
      <selection activeCell="I6" sqref="I6"/>
    </sheetView>
  </sheetViews>
  <sheetFormatPr baseColWidth="10" defaultColWidth="11.42578125" defaultRowHeight="15" x14ac:dyDescent="0.25"/>
  <cols>
    <col min="1" max="1" width="11.42578125" style="104"/>
    <col min="2" max="2" width="67.140625" style="116" bestFit="1" customWidth="1"/>
    <col min="3" max="3" width="10" style="104" bestFit="1" customWidth="1"/>
    <col min="4" max="4" width="11" style="104" bestFit="1" customWidth="1"/>
    <col min="5" max="5" width="4.7109375" style="104" customWidth="1"/>
    <col min="6" max="6" width="8.42578125" style="104" hidden="1" customWidth="1"/>
    <col min="7" max="7" width="3" style="104" hidden="1" customWidth="1"/>
    <col min="8" max="8" width="8.42578125" style="104" hidden="1" customWidth="1"/>
    <col min="9" max="9" width="14" style="104" customWidth="1"/>
    <col min="10" max="10" width="77.7109375" style="104" customWidth="1"/>
    <col min="11" max="12" width="9" style="104" bestFit="1" customWidth="1"/>
    <col min="13" max="16384" width="11.42578125" style="104"/>
  </cols>
  <sheetData>
    <row r="1" spans="2:10" ht="30" x14ac:dyDescent="0.4">
      <c r="B1" s="103" t="str">
        <f>"4.2 MGMP "&amp;'[1]1. Principales Metas'!U3&amp;" Funcionamiento"</f>
        <v>4.2 MGMP  Funcionamiento</v>
      </c>
    </row>
    <row r="3" spans="2:10" ht="26.25" x14ac:dyDescent="0.4">
      <c r="B3" s="105" t="s">
        <v>202</v>
      </c>
    </row>
    <row r="4" spans="2:10" x14ac:dyDescent="0.25">
      <c r="B4" s="106" t="s">
        <v>203</v>
      </c>
    </row>
    <row r="5" spans="2:10" x14ac:dyDescent="0.25">
      <c r="B5" s="396" t="s">
        <v>204</v>
      </c>
      <c r="C5" s="396"/>
      <c r="D5" s="396"/>
      <c r="E5" s="396"/>
      <c r="F5" s="396"/>
      <c r="G5" s="396"/>
      <c r="H5" s="396"/>
      <c r="I5" s="107" t="s">
        <v>205</v>
      </c>
      <c r="J5" s="107" t="s">
        <v>206</v>
      </c>
    </row>
    <row r="6" spans="2:10" ht="45" customHeight="1" x14ac:dyDescent="0.25">
      <c r="B6" s="397" t="s">
        <v>207</v>
      </c>
      <c r="C6" s="397"/>
      <c r="D6" s="397"/>
      <c r="E6" s="397"/>
      <c r="F6" s="397"/>
      <c r="G6" s="397"/>
      <c r="H6" s="397"/>
      <c r="I6" s="108">
        <v>250</v>
      </c>
      <c r="J6" s="109" t="s">
        <v>208</v>
      </c>
    </row>
    <row r="7" spans="2:10" ht="63" customHeight="1" x14ac:dyDescent="0.25">
      <c r="B7" s="397" t="s">
        <v>209</v>
      </c>
      <c r="C7" s="397"/>
      <c r="D7" s="397"/>
      <c r="E7" s="397"/>
      <c r="F7" s="397"/>
      <c r="G7" s="397"/>
      <c r="H7" s="397"/>
      <c r="I7" s="108">
        <v>200</v>
      </c>
      <c r="J7" s="109" t="s">
        <v>210</v>
      </c>
    </row>
    <row r="8" spans="2:10" ht="130.5" customHeight="1" x14ac:dyDescent="0.25">
      <c r="B8" s="397" t="s">
        <v>211</v>
      </c>
      <c r="C8" s="397"/>
      <c r="D8" s="397"/>
      <c r="E8" s="397"/>
      <c r="F8" s="397"/>
      <c r="G8" s="397"/>
      <c r="H8" s="397"/>
      <c r="I8" s="108">
        <f>1040+643</f>
        <v>1683</v>
      </c>
      <c r="J8" s="109" t="s">
        <v>212</v>
      </c>
    </row>
    <row r="9" spans="2:10" ht="65.25" customHeight="1" x14ac:dyDescent="0.25">
      <c r="B9" s="398" t="s">
        <v>213</v>
      </c>
      <c r="C9" s="398"/>
      <c r="D9" s="398"/>
      <c r="E9" s="398"/>
      <c r="F9" s="398"/>
      <c r="G9" s="398"/>
      <c r="H9" s="398"/>
      <c r="I9" s="108">
        <f>370+150</f>
        <v>520</v>
      </c>
      <c r="J9" s="109" t="s">
        <v>214</v>
      </c>
    </row>
    <row r="10" spans="2:10" ht="51.75" customHeight="1" x14ac:dyDescent="0.25">
      <c r="B10" s="398" t="s">
        <v>215</v>
      </c>
      <c r="C10" s="398"/>
      <c r="D10" s="398"/>
      <c r="E10" s="398"/>
      <c r="F10" s="398"/>
      <c r="G10" s="398"/>
      <c r="H10" s="398"/>
      <c r="I10" s="108">
        <v>740</v>
      </c>
      <c r="J10" s="110" t="s">
        <v>216</v>
      </c>
    </row>
    <row r="11" spans="2:10" ht="62.25" customHeight="1" x14ac:dyDescent="0.25">
      <c r="B11" s="397" t="s">
        <v>217</v>
      </c>
      <c r="C11" s="397"/>
      <c r="D11" s="397"/>
      <c r="E11" s="397"/>
      <c r="F11" s="397"/>
      <c r="G11" s="397"/>
      <c r="H11" s="397"/>
      <c r="I11" s="108">
        <v>360</v>
      </c>
      <c r="J11" s="110" t="s">
        <v>218</v>
      </c>
    </row>
    <row r="12" spans="2:10" ht="62.25" customHeight="1" x14ac:dyDescent="0.25">
      <c r="B12" s="397" t="s">
        <v>219</v>
      </c>
      <c r="C12" s="397"/>
      <c r="D12" s="397"/>
      <c r="E12" s="397"/>
      <c r="F12" s="397"/>
      <c r="G12" s="397"/>
      <c r="H12" s="397"/>
      <c r="I12" s="108">
        <f>330+350</f>
        <v>680</v>
      </c>
      <c r="J12" s="110" t="s">
        <v>220</v>
      </c>
    </row>
    <row r="13" spans="2:10" ht="62.25" customHeight="1" x14ac:dyDescent="0.25">
      <c r="B13" s="397" t="s">
        <v>221</v>
      </c>
      <c r="C13" s="397"/>
      <c r="D13" s="397"/>
      <c r="E13" s="397"/>
      <c r="F13" s="397"/>
      <c r="G13" s="397"/>
      <c r="H13" s="397"/>
      <c r="I13" s="108">
        <v>203</v>
      </c>
      <c r="J13" s="110" t="s">
        <v>222</v>
      </c>
    </row>
    <row r="14" spans="2:10" ht="23.25" x14ac:dyDescent="0.35">
      <c r="B14" s="399" t="s">
        <v>223</v>
      </c>
      <c r="C14" s="399"/>
      <c r="D14" s="399"/>
      <c r="E14" s="399"/>
      <c r="F14" s="399"/>
      <c r="G14" s="399"/>
      <c r="H14" s="399"/>
      <c r="I14" s="111">
        <f>SUM(I6:I13)</f>
        <v>4636</v>
      </c>
      <c r="J14" s="112"/>
    </row>
    <row r="15" spans="2:10" ht="23.25" x14ac:dyDescent="0.35">
      <c r="B15" s="113"/>
      <c r="C15" s="76"/>
      <c r="D15" s="76"/>
      <c r="E15" s="76"/>
      <c r="F15" s="76"/>
      <c r="G15" s="76"/>
      <c r="H15" s="76"/>
      <c r="I15" s="114"/>
      <c r="J15" s="76"/>
    </row>
    <row r="16" spans="2:10" ht="23.25" customHeight="1" x14ac:dyDescent="0.35">
      <c r="B16" s="395"/>
      <c r="C16" s="395"/>
      <c r="D16" s="395"/>
      <c r="E16" s="395"/>
      <c r="F16" s="395"/>
      <c r="G16" s="395"/>
      <c r="H16" s="395"/>
      <c r="I16" s="395"/>
      <c r="J16" s="395"/>
    </row>
    <row r="17" spans="2:10" ht="15.75" x14ac:dyDescent="0.25">
      <c r="B17" s="115"/>
      <c r="C17" s="76"/>
      <c r="D17" s="76"/>
      <c r="E17" s="76"/>
      <c r="F17" s="76"/>
      <c r="G17" s="76"/>
      <c r="H17" s="76"/>
      <c r="I17" s="76"/>
      <c r="J17" s="76"/>
    </row>
    <row r="18" spans="2:10" ht="23.25" x14ac:dyDescent="0.35">
      <c r="B18" s="395"/>
      <c r="C18" s="395"/>
      <c r="D18" s="395"/>
      <c r="E18" s="395"/>
      <c r="F18" s="395"/>
      <c r="G18" s="395"/>
      <c r="H18" s="395"/>
      <c r="I18" s="395"/>
      <c r="J18" s="395"/>
    </row>
    <row r="30" spans="2:10" x14ac:dyDescent="0.25">
      <c r="D30" s="104">
        <v>360500000</v>
      </c>
    </row>
    <row r="31" spans="2:10" x14ac:dyDescent="0.25">
      <c r="D31" s="104">
        <f>+D30/95</f>
        <v>3794736.8421052634</v>
      </c>
    </row>
  </sheetData>
  <mergeCells count="12">
    <mergeCell ref="B18:J18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6:J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4"/>
  <sheetViews>
    <sheetView topLeftCell="A2" zoomScale="80" zoomScaleNormal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C26" sqref="C26"/>
    </sheetView>
  </sheetViews>
  <sheetFormatPr baseColWidth="10" defaultColWidth="11.42578125" defaultRowHeight="15" x14ac:dyDescent="0.25"/>
  <cols>
    <col min="1" max="1" width="10.140625" style="76" customWidth="1"/>
    <col min="2" max="2" width="33.5703125" style="76" customWidth="1"/>
    <col min="3" max="3" width="12" style="76" customWidth="1"/>
    <col min="4" max="4" width="11.28515625" style="76" customWidth="1"/>
    <col min="5" max="5" width="11.140625" style="76" bestFit="1" customWidth="1"/>
    <col min="6" max="6" width="11.140625" style="76" customWidth="1"/>
    <col min="7" max="7" width="13.28515625" style="76" customWidth="1"/>
    <col min="8" max="8" width="11.42578125" style="76" customWidth="1"/>
    <col min="9" max="12" width="10.140625" style="76" customWidth="1"/>
    <col min="13" max="16384" width="11.42578125" style="76"/>
  </cols>
  <sheetData>
    <row r="1" spans="1:12" ht="28.5" x14ac:dyDescent="0.45">
      <c r="A1" s="117" t="str">
        <f>"3. Solicitud Sector "&amp;'[1]1. Principales Metas'!I3</f>
        <v>3. Solicitud Sector MGMP 2020 - 2023</v>
      </c>
    </row>
    <row r="2" spans="1:12" ht="28.5" x14ac:dyDescent="0.45">
      <c r="A2" s="118"/>
    </row>
    <row r="3" spans="1:12" ht="28.5" x14ac:dyDescent="0.45">
      <c r="A3" s="118"/>
    </row>
    <row r="5" spans="1:12" ht="24" customHeight="1" x14ac:dyDescent="0.35">
      <c r="A5" s="402" t="s">
        <v>224</v>
      </c>
      <c r="B5" s="402"/>
      <c r="C5" s="119"/>
      <c r="D5" s="120"/>
      <c r="E5" s="403" t="str">
        <f>"Solicitud "&amp;'[1]1. Principales Metas'!I3</f>
        <v>Solicitud MGMP 2020 - 2023</v>
      </c>
      <c r="F5" s="404"/>
      <c r="G5" s="404"/>
      <c r="H5" s="404"/>
      <c r="I5" s="404"/>
      <c r="J5" s="404"/>
      <c r="K5" s="404"/>
      <c r="L5" s="405"/>
    </row>
    <row r="6" spans="1:12" ht="15" customHeight="1" x14ac:dyDescent="0.25">
      <c r="A6" s="403" t="s">
        <v>225</v>
      </c>
      <c r="B6" s="406"/>
      <c r="C6" s="409" t="str">
        <f>+'[1]1. Principales Metas'!E4&amp;"*"</f>
        <v>2019*</v>
      </c>
      <c r="D6" s="411" t="str">
        <f>+'[1]1. Principales Metas'!E4&amp;"**"</f>
        <v>2019**</v>
      </c>
      <c r="E6" s="413">
        <f>'[1]1. Principales Metas'!I4</f>
        <v>2020</v>
      </c>
      <c r="F6" s="415">
        <f>'[1]1. Principales Metas'!J4</f>
        <v>2021</v>
      </c>
      <c r="G6" s="415">
        <f>'[1]1. Principales Metas'!K4</f>
        <v>2022</v>
      </c>
      <c r="H6" s="415">
        <f>'[1]1. Principales Metas'!L4</f>
        <v>2023</v>
      </c>
      <c r="I6" s="121" t="s">
        <v>226</v>
      </c>
      <c r="J6" s="121" t="s">
        <v>226</v>
      </c>
      <c r="K6" s="121" t="s">
        <v>226</v>
      </c>
      <c r="L6" s="122" t="s">
        <v>226</v>
      </c>
    </row>
    <row r="7" spans="1:12" ht="15" customHeight="1" x14ac:dyDescent="0.25">
      <c r="A7" s="407"/>
      <c r="B7" s="408"/>
      <c r="C7" s="410"/>
      <c r="D7" s="412"/>
      <c r="E7" s="414"/>
      <c r="F7" s="410"/>
      <c r="G7" s="410"/>
      <c r="H7" s="410"/>
      <c r="I7" s="123" t="str">
        <f>+'[1]2. Ingresos'!G5</f>
        <v>20/19</v>
      </c>
      <c r="J7" s="123" t="str">
        <f>+'[1]2. Ingresos'!H5</f>
        <v>21/20</v>
      </c>
      <c r="K7" s="123" t="str">
        <f>+'[1]2. Ingresos'!I5</f>
        <v>22/21</v>
      </c>
      <c r="L7" s="124" t="str">
        <f>+'[1]2. Ingresos'!J5</f>
        <v>23/22</v>
      </c>
    </row>
    <row r="8" spans="1:12" ht="33.75" customHeight="1" x14ac:dyDescent="0.25">
      <c r="A8" s="400" t="s">
        <v>227</v>
      </c>
      <c r="B8" s="125" t="s">
        <v>228</v>
      </c>
      <c r="C8" s="126">
        <f>35448-6480</f>
        <v>28968</v>
      </c>
      <c r="D8" s="127">
        <f>35448-6480</f>
        <v>28968</v>
      </c>
      <c r="E8" s="127">
        <v>35115</v>
      </c>
      <c r="F8" s="127">
        <v>31364.383399999999</v>
      </c>
      <c r="G8" s="127">
        <v>32351.677184120002</v>
      </c>
      <c r="H8" s="127">
        <v>33370.064102335018</v>
      </c>
      <c r="I8" s="128">
        <f>IFERROR(IF(AND(D8=0,E8&gt;0),100%,(E8/D8)-1),0%)</f>
        <v>0.21219966859983419</v>
      </c>
      <c r="J8" s="128">
        <f t="shared" ref="J8:L10" si="0">IFERROR(IF(AND(E8=0,F8&gt;0),100%,(F8/E8)-1),0%)</f>
        <v>-0.10680952869144245</v>
      </c>
      <c r="K8" s="128">
        <f t="shared" si="0"/>
        <v>3.1478182482618244E-2</v>
      </c>
      <c r="L8" s="129">
        <f t="shared" si="0"/>
        <v>3.1478643670285411E-2</v>
      </c>
    </row>
    <row r="9" spans="1:12" ht="33.75" customHeight="1" x14ac:dyDescent="0.25">
      <c r="A9" s="400"/>
      <c r="B9" s="130" t="s">
        <v>229</v>
      </c>
      <c r="C9" s="131">
        <v>6480</v>
      </c>
      <c r="D9" s="132">
        <v>6480</v>
      </c>
      <c r="E9" s="133">
        <v>14041</v>
      </c>
      <c r="F9" s="133">
        <v>13162</v>
      </c>
      <c r="G9" s="133">
        <v>14645</v>
      </c>
      <c r="H9" s="133">
        <v>5378</v>
      </c>
      <c r="I9" s="134">
        <f>IFERROR(IF(AND(D9=0,E9&gt;0),100%,(E9/D9)-1),0%)</f>
        <v>1.166820987654321</v>
      </c>
      <c r="J9" s="134">
        <f t="shared" si="0"/>
        <v>-6.2602378747952381E-2</v>
      </c>
      <c r="K9" s="134">
        <f t="shared" si="0"/>
        <v>0.11267284607202543</v>
      </c>
      <c r="L9" s="135">
        <f t="shared" si="0"/>
        <v>-0.63277569136223966</v>
      </c>
    </row>
    <row r="10" spans="1:12" ht="33.75" customHeight="1" x14ac:dyDescent="0.25">
      <c r="A10" s="401"/>
      <c r="B10" s="136" t="str">
        <f>+"Total Solicitud "&amp;'[1]1. Principales Metas'!I3</f>
        <v>Total Solicitud MGMP 2020 - 2023</v>
      </c>
      <c r="C10" s="131">
        <f>+C8+C9</f>
        <v>35448</v>
      </c>
      <c r="D10" s="132">
        <f t="shared" ref="D10:H10" si="1">+D8+D9</f>
        <v>35448</v>
      </c>
      <c r="E10" s="132">
        <f t="shared" si="1"/>
        <v>49156</v>
      </c>
      <c r="F10" s="132">
        <f t="shared" si="1"/>
        <v>44526.383399999999</v>
      </c>
      <c r="G10" s="132">
        <f t="shared" si="1"/>
        <v>46996.677184120002</v>
      </c>
      <c r="H10" s="132">
        <f t="shared" si="1"/>
        <v>38748.064102335018</v>
      </c>
      <c r="I10" s="134">
        <f>IFERROR(IF(AND(D10=0,E10&gt;0),100%,(E10/D10)-1),0%)</f>
        <v>0.3867072895508914</v>
      </c>
      <c r="J10" s="134">
        <f t="shared" si="0"/>
        <v>-9.4182126291805668E-2</v>
      </c>
      <c r="K10" s="134">
        <f t="shared" si="0"/>
        <v>5.5479326985267807E-2</v>
      </c>
      <c r="L10" s="135">
        <f t="shared" si="0"/>
        <v>-0.17551481457868168</v>
      </c>
    </row>
    <row r="11" spans="1:12" ht="33.75" customHeight="1" x14ac:dyDescent="0.25">
      <c r="A11" s="137"/>
      <c r="B11" s="130" t="str">
        <f>+'[1]1. Principales Metas'!I3</f>
        <v>MGMP 2020 - 2023</v>
      </c>
      <c r="C11" s="131"/>
      <c r="D11" s="138"/>
      <c r="E11" s="138"/>
      <c r="F11" s="138"/>
      <c r="G11" s="138"/>
      <c r="H11" s="138"/>
      <c r="I11" s="134">
        <f>IFERROR(IF(AND(D11=0,E11&gt;0),100%,(E11/D11)-1),0%)</f>
        <v>0</v>
      </c>
      <c r="J11" s="134">
        <f>IFERROR(IF(AND(E11=0,G11&gt;0),100%,(G11/E11)-1),0%)</f>
        <v>0</v>
      </c>
      <c r="K11" s="134">
        <f>IFERROR(IF(AND(G11=0,H11&gt;0),100%,(H11/G11)-1),0%)</f>
        <v>0</v>
      </c>
      <c r="L11" s="135">
        <f>IFERROR(IF(AND(H11=0,#REF!&gt;0),100%,(#REF!/H11)-1),0%)</f>
        <v>0</v>
      </c>
    </row>
    <row r="12" spans="1:12" ht="33.75" customHeight="1" x14ac:dyDescent="0.25">
      <c r="A12" s="139"/>
      <c r="B12" s="140" t="s">
        <v>230</v>
      </c>
      <c r="C12" s="141">
        <f>+C10-C11</f>
        <v>35448</v>
      </c>
      <c r="D12" s="142">
        <f t="shared" ref="D12:H12" si="2">+D10-D11</f>
        <v>35448</v>
      </c>
      <c r="E12" s="142">
        <f t="shared" si="2"/>
        <v>49156</v>
      </c>
      <c r="F12" s="142">
        <f t="shared" si="2"/>
        <v>44526.383399999999</v>
      </c>
      <c r="G12" s="142">
        <f t="shared" si="2"/>
        <v>46996.677184120002</v>
      </c>
      <c r="H12" s="142">
        <f t="shared" si="2"/>
        <v>38748.064102335018</v>
      </c>
      <c r="I12" s="143">
        <f>IFERROR(IF(AND(D12=0,E12&gt;0),100%,(E12/D12)-1),0%)</f>
        <v>0.3867072895508914</v>
      </c>
      <c r="J12" s="143">
        <f t="shared" ref="J12:L12" si="3">IFERROR(IF(AND(E12=0,F12&gt;0),100%,(F12/E12)-1),0%)</f>
        <v>-9.4182126291805668E-2</v>
      </c>
      <c r="K12" s="143">
        <f t="shared" si="3"/>
        <v>5.5479326985267807E-2</v>
      </c>
      <c r="L12" s="144">
        <f t="shared" si="3"/>
        <v>-0.17551481457868168</v>
      </c>
    </row>
    <row r="13" spans="1:12" ht="16.5" customHeight="1" x14ac:dyDescent="0.25">
      <c r="A13" s="145" t="s">
        <v>231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5" customHeight="1" x14ac:dyDescent="0.25">
      <c r="A14" s="145" t="s">
        <v>232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</sheetData>
  <mergeCells count="10">
    <mergeCell ref="A8:A10"/>
    <mergeCell ref="A5:B5"/>
    <mergeCell ref="E5:L5"/>
    <mergeCell ref="A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AS99"/>
  <sheetViews>
    <sheetView topLeftCell="B1" zoomScale="90" zoomScaleNormal="90" workbookViewId="0">
      <pane xSplit="17" ySplit="2" topLeftCell="AY78" activePane="bottomRight" state="frozen"/>
      <selection activeCell="B1" sqref="B1"/>
      <selection pane="topRight" activeCell="S1" sqref="S1"/>
      <selection pane="bottomLeft" activeCell="B3" sqref="B3"/>
      <selection pane="bottomRight" activeCell="AJ54" sqref="AJ54"/>
    </sheetView>
  </sheetViews>
  <sheetFormatPr baseColWidth="10" defaultColWidth="11.42578125" defaultRowHeight="15" x14ac:dyDescent="0.25"/>
  <cols>
    <col min="1" max="1" width="11.42578125" style="34"/>
    <col min="2" max="2" width="6.7109375" style="76" customWidth="1"/>
    <col min="3" max="3" width="7.42578125" style="76" customWidth="1"/>
    <col min="4" max="4" width="6.7109375" style="76" customWidth="1"/>
    <col min="5" max="5" width="5.85546875" style="76" customWidth="1"/>
    <col min="6" max="6" width="7" style="80" customWidth="1"/>
    <col min="7" max="7" width="5.7109375" style="76" customWidth="1"/>
    <col min="8" max="8" width="3.85546875" style="76" customWidth="1"/>
    <col min="9" max="9" width="6" style="76" customWidth="1"/>
    <col min="10" max="12" width="11.42578125" style="76"/>
    <col min="13" max="13" width="4.7109375" style="76" customWidth="1"/>
    <col min="14" max="14" width="2.140625" style="76" customWidth="1"/>
    <col min="15" max="15" width="2" style="76" customWidth="1"/>
    <col min="16" max="16" width="3.7109375" style="76" customWidth="1"/>
    <col min="17" max="17" width="3.28515625" style="76" customWidth="1"/>
    <col min="18" max="18" width="21.85546875" style="76" customWidth="1"/>
    <col min="19" max="27" width="18" style="34" customWidth="1"/>
    <col min="28" max="28" width="21.28515625" style="34" customWidth="1"/>
    <col min="29" max="35" width="18" style="34" customWidth="1"/>
    <col min="36" max="36" width="23.42578125" style="34" customWidth="1"/>
    <col min="37" max="37" width="32.28515625" style="76" customWidth="1"/>
    <col min="38" max="38" width="30.85546875" style="76" bestFit="1" customWidth="1"/>
    <col min="39" max="39" width="22" style="76" customWidth="1"/>
    <col min="40" max="40" width="21.5703125" style="76" customWidth="1"/>
    <col min="41" max="41" width="12.85546875" style="76" customWidth="1"/>
    <col min="42" max="42" width="13.140625" style="76" customWidth="1"/>
    <col min="43" max="43" width="12.7109375" style="76" customWidth="1"/>
    <col min="44" max="44" width="14.5703125" style="76" customWidth="1"/>
    <col min="45" max="45" width="13.5703125" style="76" customWidth="1"/>
    <col min="46" max="16384" width="11.42578125" style="76"/>
  </cols>
  <sheetData>
    <row r="2" spans="2:45" ht="31.9" customHeight="1" x14ac:dyDescent="0.25">
      <c r="B2" s="249" t="s">
        <v>0</v>
      </c>
      <c r="C2" s="237" t="s">
        <v>1</v>
      </c>
      <c r="D2" s="237" t="s">
        <v>2</v>
      </c>
      <c r="E2" s="237" t="s">
        <v>3</v>
      </c>
      <c r="F2" s="237" t="s">
        <v>4</v>
      </c>
      <c r="G2" s="392" t="s">
        <v>5</v>
      </c>
      <c r="H2" s="393"/>
      <c r="I2" s="237" t="s">
        <v>6</v>
      </c>
      <c r="J2" s="392" t="s">
        <v>8</v>
      </c>
      <c r="K2" s="393"/>
      <c r="L2" s="393"/>
      <c r="M2" s="393"/>
      <c r="N2" s="393"/>
      <c r="O2" s="393"/>
      <c r="P2" s="393"/>
      <c r="Q2" s="394"/>
      <c r="R2" s="149" t="s">
        <v>9</v>
      </c>
      <c r="S2" s="166" t="s">
        <v>236</v>
      </c>
      <c r="T2" s="167" t="s">
        <v>237</v>
      </c>
      <c r="U2" s="175" t="s">
        <v>239</v>
      </c>
      <c r="V2" s="176" t="s">
        <v>241</v>
      </c>
      <c r="W2" s="177" t="s">
        <v>242</v>
      </c>
      <c r="X2" s="180" t="s">
        <v>243</v>
      </c>
      <c r="Y2" s="182" t="s">
        <v>244</v>
      </c>
      <c r="Z2" s="184" t="s">
        <v>245</v>
      </c>
      <c r="AA2" s="175" t="s">
        <v>240</v>
      </c>
      <c r="AB2" s="205" t="s">
        <v>143</v>
      </c>
      <c r="AC2" s="175" t="s">
        <v>246</v>
      </c>
      <c r="AD2" s="202" t="s">
        <v>247</v>
      </c>
      <c r="AE2" s="207" t="s">
        <v>248</v>
      </c>
      <c r="AF2" s="177" t="s">
        <v>145</v>
      </c>
      <c r="AG2" s="176" t="s">
        <v>281</v>
      </c>
      <c r="AH2" s="210" t="s">
        <v>144</v>
      </c>
      <c r="AI2" s="175" t="s">
        <v>155</v>
      </c>
      <c r="AJ2" s="213" t="s">
        <v>251</v>
      </c>
    </row>
    <row r="3" spans="2:45" ht="23.25" customHeight="1" x14ac:dyDescent="0.25">
      <c r="B3" s="238" t="s">
        <v>10</v>
      </c>
      <c r="C3" s="238" t="s">
        <v>11</v>
      </c>
      <c r="D3" s="238"/>
      <c r="E3" s="238"/>
      <c r="F3" s="90"/>
      <c r="G3" s="370"/>
      <c r="H3" s="371"/>
      <c r="I3" s="238"/>
      <c r="J3" s="367" t="s">
        <v>12</v>
      </c>
      <c r="K3" s="368"/>
      <c r="L3" s="368"/>
      <c r="M3" s="368"/>
      <c r="N3" s="368"/>
      <c r="O3" s="368"/>
      <c r="P3" s="368"/>
      <c r="Q3" s="369"/>
      <c r="R3" s="150">
        <f>+R4+R13</f>
        <v>9775973310</v>
      </c>
      <c r="S3" s="162"/>
      <c r="T3" s="160"/>
      <c r="U3" s="168"/>
      <c r="V3" s="173"/>
      <c r="W3" s="171"/>
      <c r="X3" s="181"/>
      <c r="Y3" s="183"/>
      <c r="Z3" s="185"/>
      <c r="AA3" s="168"/>
      <c r="AB3" s="206"/>
      <c r="AC3" s="168"/>
      <c r="AD3" s="203"/>
      <c r="AE3" s="208"/>
      <c r="AF3" s="171"/>
      <c r="AG3" s="173"/>
      <c r="AH3" s="211"/>
      <c r="AI3" s="168"/>
      <c r="AJ3" s="214"/>
    </row>
    <row r="4" spans="2:45" ht="23.25" customHeight="1" x14ac:dyDescent="0.25">
      <c r="B4" s="236" t="s">
        <v>10</v>
      </c>
      <c r="C4" s="236" t="s">
        <v>11</v>
      </c>
      <c r="D4" s="236" t="s">
        <v>13</v>
      </c>
      <c r="E4" s="236"/>
      <c r="F4" s="93"/>
      <c r="G4" s="357"/>
      <c r="H4" s="358"/>
      <c r="I4" s="236"/>
      <c r="J4" s="359" t="s">
        <v>14</v>
      </c>
      <c r="K4" s="360"/>
      <c r="L4" s="360"/>
      <c r="M4" s="360"/>
      <c r="N4" s="360"/>
      <c r="O4" s="360"/>
      <c r="P4" s="360"/>
      <c r="Q4" s="361"/>
      <c r="R4" s="151">
        <f>+R5</f>
        <v>1835085410</v>
      </c>
      <c r="S4" s="163"/>
      <c r="T4" s="161"/>
      <c r="U4" s="169"/>
      <c r="V4" s="174"/>
      <c r="W4" s="172"/>
      <c r="X4" s="41"/>
      <c r="Y4" s="5"/>
      <c r="Z4" s="186"/>
      <c r="AA4" s="169"/>
      <c r="AB4" s="37"/>
      <c r="AC4" s="169"/>
      <c r="AD4" s="204"/>
      <c r="AE4" s="209"/>
      <c r="AF4" s="172"/>
      <c r="AG4" s="174"/>
      <c r="AH4" s="85"/>
      <c r="AI4" s="169"/>
      <c r="AJ4" s="215"/>
    </row>
    <row r="5" spans="2:45" ht="23.25" customHeight="1" x14ac:dyDescent="0.25">
      <c r="B5" s="239" t="s">
        <v>10</v>
      </c>
      <c r="C5" s="239" t="s">
        <v>11</v>
      </c>
      <c r="D5" s="239" t="s">
        <v>13</v>
      </c>
      <c r="E5" s="239" t="s">
        <v>13</v>
      </c>
      <c r="F5" s="94"/>
      <c r="G5" s="387"/>
      <c r="H5" s="388"/>
      <c r="I5" s="239"/>
      <c r="J5" s="389" t="s">
        <v>15</v>
      </c>
      <c r="K5" s="390"/>
      <c r="L5" s="390"/>
      <c r="M5" s="390"/>
      <c r="N5" s="390"/>
      <c r="O5" s="390"/>
      <c r="P5" s="390"/>
      <c r="Q5" s="391"/>
      <c r="R5" s="152">
        <f>R6+R8+R11</f>
        <v>1835085410</v>
      </c>
      <c r="S5" s="163"/>
      <c r="T5" s="161"/>
      <c r="U5" s="169"/>
      <c r="V5" s="174"/>
      <c r="W5" s="172"/>
      <c r="X5" s="41"/>
      <c r="Y5" s="5"/>
      <c r="Z5" s="186"/>
      <c r="AA5" s="169"/>
      <c r="AB5" s="37"/>
      <c r="AC5" s="169"/>
      <c r="AD5" s="204"/>
      <c r="AE5" s="209"/>
      <c r="AF5" s="172"/>
      <c r="AG5" s="174"/>
      <c r="AH5" s="85"/>
      <c r="AI5" s="169"/>
      <c r="AJ5" s="215"/>
    </row>
    <row r="6" spans="2:45" ht="23.25" customHeight="1" x14ac:dyDescent="0.25">
      <c r="B6" s="240" t="s">
        <v>10</v>
      </c>
      <c r="C6" s="240" t="s">
        <v>11</v>
      </c>
      <c r="D6" s="240" t="s">
        <v>13</v>
      </c>
      <c r="E6" s="240" t="s">
        <v>13</v>
      </c>
      <c r="F6" s="35" t="s">
        <v>22</v>
      </c>
      <c r="G6" s="240"/>
      <c r="H6" s="241"/>
      <c r="I6" s="240"/>
      <c r="J6" s="379" t="s">
        <v>71</v>
      </c>
      <c r="K6" s="380"/>
      <c r="L6" s="380"/>
      <c r="M6" s="380"/>
      <c r="N6" s="380"/>
      <c r="O6" s="380"/>
      <c r="P6" s="380"/>
      <c r="Q6" s="381"/>
      <c r="R6" s="153">
        <f>+R7</f>
        <v>33330000</v>
      </c>
      <c r="S6" s="163"/>
      <c r="T6" s="161"/>
      <c r="U6" s="169"/>
      <c r="V6" s="174"/>
      <c r="W6" s="172"/>
      <c r="X6" s="41"/>
      <c r="Y6" s="5"/>
      <c r="Z6" s="186"/>
      <c r="AA6" s="169"/>
      <c r="AB6" s="37"/>
      <c r="AC6" s="169"/>
      <c r="AD6" s="204"/>
      <c r="AE6" s="209"/>
      <c r="AF6" s="172"/>
      <c r="AG6" s="174"/>
      <c r="AH6" s="85"/>
      <c r="AI6" s="169"/>
      <c r="AJ6" s="215"/>
    </row>
    <row r="7" spans="2:45" ht="39" customHeight="1" x14ac:dyDescent="0.25">
      <c r="B7" s="188" t="s">
        <v>10</v>
      </c>
      <c r="C7" s="188" t="s">
        <v>11</v>
      </c>
      <c r="D7" s="188" t="s">
        <v>13</v>
      </c>
      <c r="E7" s="188" t="s">
        <v>13</v>
      </c>
      <c r="F7" s="194" t="s">
        <v>22</v>
      </c>
      <c r="G7" s="188" t="s">
        <v>30</v>
      </c>
      <c r="H7" s="226"/>
      <c r="I7" s="188"/>
      <c r="J7" s="376" t="s">
        <v>235</v>
      </c>
      <c r="K7" s="377"/>
      <c r="L7" s="377"/>
      <c r="M7" s="377"/>
      <c r="N7" s="377"/>
      <c r="O7" s="377"/>
      <c r="P7" s="377"/>
      <c r="Q7" s="378"/>
      <c r="R7" s="154">
        <v>33330000</v>
      </c>
      <c r="S7" s="200"/>
      <c r="T7" s="161">
        <v>4000000</v>
      </c>
      <c r="U7" s="169"/>
      <c r="V7" s="174">
        <v>4800000</v>
      </c>
      <c r="W7" s="172">
        <v>16000000</v>
      </c>
      <c r="X7" s="41">
        <v>1430000</v>
      </c>
      <c r="Y7" s="5"/>
      <c r="Z7" s="186"/>
      <c r="AA7" s="169">
        <v>2500000</v>
      </c>
      <c r="AB7" s="37"/>
      <c r="AC7" s="169"/>
      <c r="AD7" s="204">
        <v>2000000</v>
      </c>
      <c r="AE7" s="209"/>
      <c r="AF7" s="172"/>
      <c r="AG7" s="174">
        <v>2600000</v>
      </c>
      <c r="AH7" s="85"/>
      <c r="AI7" s="169"/>
      <c r="AJ7" s="215">
        <f>SUM(S7:AI7)</f>
        <v>33330000</v>
      </c>
      <c r="AK7" s="307" t="s">
        <v>292</v>
      </c>
      <c r="AL7" s="156" t="s">
        <v>273</v>
      </c>
      <c r="AM7" s="156" t="s">
        <v>275</v>
      </c>
      <c r="AN7" s="60" t="s">
        <v>198</v>
      </c>
    </row>
    <row r="8" spans="2:45" ht="23.25" customHeight="1" x14ac:dyDescent="0.25">
      <c r="B8" s="240" t="s">
        <v>10</v>
      </c>
      <c r="C8" s="240" t="s">
        <v>11</v>
      </c>
      <c r="D8" s="240" t="s">
        <v>13</v>
      </c>
      <c r="E8" s="240" t="s">
        <v>13</v>
      </c>
      <c r="F8" s="35" t="s">
        <v>16</v>
      </c>
      <c r="G8" s="221"/>
      <c r="H8" s="224"/>
      <c r="I8" s="240"/>
      <c r="J8" s="379" t="s">
        <v>17</v>
      </c>
      <c r="K8" s="380"/>
      <c r="L8" s="380"/>
      <c r="M8" s="380"/>
      <c r="N8" s="380"/>
      <c r="O8" s="380"/>
      <c r="P8" s="380"/>
      <c r="Q8" s="381"/>
      <c r="R8" s="153">
        <f>R9+R10</f>
        <v>1798005410</v>
      </c>
      <c r="S8" s="163"/>
      <c r="T8" s="161"/>
      <c r="U8" s="169"/>
      <c r="V8" s="174"/>
      <c r="W8" s="172"/>
      <c r="X8" s="41"/>
      <c r="Y8" s="5"/>
      <c r="Z8" s="186"/>
      <c r="AA8" s="169"/>
      <c r="AB8" s="37"/>
      <c r="AC8" s="169"/>
      <c r="AD8" s="204"/>
      <c r="AE8" s="209"/>
      <c r="AF8" s="172"/>
      <c r="AG8" s="174"/>
      <c r="AH8" s="85"/>
      <c r="AI8" s="169"/>
      <c r="AJ8" s="215"/>
    </row>
    <row r="9" spans="2:45" ht="39" customHeight="1" x14ac:dyDescent="0.25">
      <c r="B9" s="194" t="s">
        <v>10</v>
      </c>
      <c r="C9" s="194" t="s">
        <v>11</v>
      </c>
      <c r="D9" s="194" t="s">
        <v>13</v>
      </c>
      <c r="E9" s="194" t="s">
        <v>13</v>
      </c>
      <c r="F9" s="194" t="s">
        <v>16</v>
      </c>
      <c r="G9" s="188" t="s">
        <v>25</v>
      </c>
      <c r="H9" s="195"/>
      <c r="I9" s="194"/>
      <c r="J9" s="376" t="s">
        <v>51</v>
      </c>
      <c r="K9" s="377"/>
      <c r="L9" s="377"/>
      <c r="M9" s="377"/>
      <c r="N9" s="377"/>
      <c r="O9" s="377"/>
      <c r="P9" s="377"/>
      <c r="Q9" s="378"/>
      <c r="R9" s="154">
        <f>965000000+706005410</f>
        <v>1671005410</v>
      </c>
      <c r="S9" s="163">
        <f>(22090000*5%)+22090000</f>
        <v>23194500</v>
      </c>
      <c r="T9" s="161">
        <v>55272000</v>
      </c>
      <c r="U9" s="169">
        <f>+S9/14*11</f>
        <v>18224250</v>
      </c>
      <c r="V9" s="174">
        <v>10000000</v>
      </c>
      <c r="W9" s="172">
        <v>4500000</v>
      </c>
      <c r="X9" s="41">
        <v>1841000</v>
      </c>
      <c r="Y9" s="5"/>
      <c r="Z9" s="186"/>
      <c r="AA9" s="169"/>
      <c r="AB9" s="37">
        <v>965000000</v>
      </c>
      <c r="AC9" s="169"/>
      <c r="AD9" s="204">
        <v>5000000</v>
      </c>
      <c r="AE9" s="209"/>
      <c r="AF9" s="172">
        <v>23400000</v>
      </c>
      <c r="AG9" s="174">
        <v>54800000</v>
      </c>
      <c r="AH9" s="85"/>
      <c r="AI9" s="169">
        <v>5000000</v>
      </c>
      <c r="AJ9" s="215">
        <v>965000000</v>
      </c>
      <c r="AK9" s="244" t="s">
        <v>143</v>
      </c>
      <c r="AM9" s="78">
        <v>7000000</v>
      </c>
      <c r="AN9" s="78">
        <v>21000000</v>
      </c>
      <c r="AO9" s="78">
        <v>24000000</v>
      </c>
      <c r="AP9" s="78">
        <v>198000000</v>
      </c>
      <c r="AQ9" s="78">
        <v>30500000</v>
      </c>
      <c r="AR9" s="78">
        <v>760000000</v>
      </c>
      <c r="AS9" s="78">
        <f>SUM(AM9:AR9)</f>
        <v>1040500000</v>
      </c>
    </row>
    <row r="10" spans="2:45" ht="23.25" customHeight="1" x14ac:dyDescent="0.25">
      <c r="B10" s="194" t="s">
        <v>10</v>
      </c>
      <c r="C10" s="194" t="s">
        <v>11</v>
      </c>
      <c r="D10" s="194" t="s">
        <v>13</v>
      </c>
      <c r="E10" s="194" t="s">
        <v>13</v>
      </c>
      <c r="F10" s="194" t="s">
        <v>16</v>
      </c>
      <c r="G10" s="188" t="s">
        <v>28</v>
      </c>
      <c r="H10" s="195"/>
      <c r="I10" s="194"/>
      <c r="J10" s="376" t="s">
        <v>161</v>
      </c>
      <c r="K10" s="377"/>
      <c r="L10" s="377"/>
      <c r="M10" s="377"/>
      <c r="N10" s="377"/>
      <c r="O10" s="377"/>
      <c r="P10" s="377"/>
      <c r="Q10" s="378"/>
      <c r="R10" s="154">
        <v>127000000</v>
      </c>
      <c r="S10" s="163"/>
      <c r="T10" s="161"/>
      <c r="U10" s="169"/>
      <c r="V10" s="174"/>
      <c r="W10" s="172"/>
      <c r="X10" s="41"/>
      <c r="Y10" s="5"/>
      <c r="Z10" s="186"/>
      <c r="AA10" s="169"/>
      <c r="AB10" s="37">
        <v>126000000</v>
      </c>
      <c r="AC10" s="169"/>
      <c r="AD10" s="268">
        <v>1100000</v>
      </c>
      <c r="AE10" s="209"/>
      <c r="AF10" s="172"/>
      <c r="AG10" s="174"/>
      <c r="AH10" s="85"/>
      <c r="AI10" s="169"/>
      <c r="AJ10" s="215">
        <f>SUM(S10:AI10)</f>
        <v>127100000</v>
      </c>
      <c r="AK10" s="244" t="s">
        <v>143</v>
      </c>
    </row>
    <row r="11" spans="2:45" ht="23.25" customHeight="1" x14ac:dyDescent="0.25">
      <c r="B11" s="240" t="s">
        <v>10</v>
      </c>
      <c r="C11" s="240" t="s">
        <v>11</v>
      </c>
      <c r="D11" s="240" t="s">
        <v>13</v>
      </c>
      <c r="E11" s="240" t="s">
        <v>13</v>
      </c>
      <c r="F11" s="35" t="s">
        <v>26</v>
      </c>
      <c r="G11" s="240" t="s">
        <v>20</v>
      </c>
      <c r="H11" s="241" t="s">
        <v>34</v>
      </c>
      <c r="I11" s="240"/>
      <c r="J11" s="379" t="s">
        <v>160</v>
      </c>
      <c r="K11" s="380"/>
      <c r="L11" s="380"/>
      <c r="M11" s="380"/>
      <c r="N11" s="380"/>
      <c r="O11" s="380"/>
      <c r="P11" s="380"/>
      <c r="Q11" s="381"/>
      <c r="R11" s="153">
        <f>R12</f>
        <v>3750000</v>
      </c>
      <c r="S11" s="163"/>
      <c r="T11" s="161"/>
      <c r="U11" s="169"/>
      <c r="V11" s="174"/>
      <c r="W11" s="172"/>
      <c r="X11" s="41"/>
      <c r="Y11" s="5"/>
      <c r="Z11" s="186"/>
      <c r="AA11" s="169"/>
      <c r="AB11" s="37">
        <v>305000000</v>
      </c>
      <c r="AC11" s="169"/>
      <c r="AD11" s="204">
        <v>10500000</v>
      </c>
      <c r="AE11" s="209"/>
      <c r="AF11" s="172"/>
      <c r="AG11" s="174"/>
      <c r="AH11" s="85"/>
      <c r="AI11" s="169"/>
      <c r="AJ11" s="215"/>
    </row>
    <row r="12" spans="2:45" ht="23.25" customHeight="1" x14ac:dyDescent="0.25">
      <c r="B12" s="188" t="s">
        <v>126</v>
      </c>
      <c r="C12" s="188" t="s">
        <v>11</v>
      </c>
      <c r="D12" s="188" t="s">
        <v>13</v>
      </c>
      <c r="E12" s="188" t="s">
        <v>13</v>
      </c>
      <c r="F12" s="194" t="s">
        <v>26</v>
      </c>
      <c r="G12" s="188" t="s">
        <v>20</v>
      </c>
      <c r="H12" s="226" t="s">
        <v>25</v>
      </c>
      <c r="I12" s="188"/>
      <c r="J12" s="376" t="s">
        <v>127</v>
      </c>
      <c r="K12" s="377"/>
      <c r="L12" s="377"/>
      <c r="M12" s="377"/>
      <c r="N12" s="377"/>
      <c r="O12" s="377"/>
      <c r="P12" s="377"/>
      <c r="Q12" s="378"/>
      <c r="R12" s="154">
        <v>3750000</v>
      </c>
      <c r="S12" s="163"/>
      <c r="T12" s="161"/>
      <c r="U12" s="169"/>
      <c r="V12" s="174"/>
      <c r="W12" s="172"/>
      <c r="X12" s="41"/>
      <c r="Y12" s="5"/>
      <c r="Z12" s="186"/>
      <c r="AA12" s="169"/>
      <c r="AB12" s="37"/>
      <c r="AC12" s="169"/>
      <c r="AD12" s="204"/>
      <c r="AE12" s="209"/>
      <c r="AF12" s="172">
        <v>3750000</v>
      </c>
      <c r="AG12" s="174"/>
      <c r="AH12" s="85"/>
      <c r="AI12" s="169"/>
      <c r="AJ12" s="215">
        <f>SUM(S12:AI12)</f>
        <v>3750000</v>
      </c>
      <c r="AK12" s="244" t="s">
        <v>125</v>
      </c>
      <c r="AM12" s="59"/>
    </row>
    <row r="13" spans="2:45" ht="23.25" customHeight="1" x14ac:dyDescent="0.25">
      <c r="B13" s="236" t="s">
        <v>10</v>
      </c>
      <c r="C13" s="236" t="s">
        <v>11</v>
      </c>
      <c r="D13" s="236" t="s">
        <v>11</v>
      </c>
      <c r="E13" s="236"/>
      <c r="F13" s="93"/>
      <c r="G13" s="357"/>
      <c r="H13" s="358"/>
      <c r="I13" s="236"/>
      <c r="J13" s="359" t="s">
        <v>18</v>
      </c>
      <c r="K13" s="360"/>
      <c r="L13" s="360"/>
      <c r="M13" s="360"/>
      <c r="N13" s="360"/>
      <c r="O13" s="360"/>
      <c r="P13" s="360"/>
      <c r="Q13" s="361"/>
      <c r="R13" s="151">
        <f>+R14+R32</f>
        <v>7940887900</v>
      </c>
      <c r="S13" s="163"/>
      <c r="T13" s="161"/>
      <c r="U13" s="169"/>
      <c r="V13" s="174"/>
      <c r="W13" s="172"/>
      <c r="X13" s="41"/>
      <c r="Y13" s="5"/>
      <c r="Z13" s="186"/>
      <c r="AA13" s="169"/>
      <c r="AB13" s="37"/>
      <c r="AC13" s="169"/>
      <c r="AD13" s="204"/>
      <c r="AE13" s="209"/>
      <c r="AF13" s="172"/>
      <c r="AG13" s="174"/>
      <c r="AH13" s="85"/>
      <c r="AI13" s="169"/>
      <c r="AJ13" s="215"/>
      <c r="AK13" s="2"/>
    </row>
    <row r="14" spans="2:45" ht="23.25" customHeight="1" x14ac:dyDescent="0.25">
      <c r="B14" s="239" t="s">
        <v>10</v>
      </c>
      <c r="C14" s="239" t="s">
        <v>11</v>
      </c>
      <c r="D14" s="239" t="s">
        <v>11</v>
      </c>
      <c r="E14" s="239" t="s">
        <v>13</v>
      </c>
      <c r="F14" s="94"/>
      <c r="G14" s="387"/>
      <c r="H14" s="388"/>
      <c r="I14" s="239"/>
      <c r="J14" s="389" t="s">
        <v>19</v>
      </c>
      <c r="K14" s="390"/>
      <c r="L14" s="390"/>
      <c r="M14" s="390"/>
      <c r="N14" s="390"/>
      <c r="O14" s="390"/>
      <c r="P14" s="390"/>
      <c r="Q14" s="391"/>
      <c r="R14" s="152">
        <f>+R15+R18+R23</f>
        <v>131000000</v>
      </c>
      <c r="S14" s="163"/>
      <c r="T14" s="161"/>
      <c r="U14" s="169"/>
      <c r="V14" s="174"/>
      <c r="W14" s="172"/>
      <c r="X14" s="41"/>
      <c r="Y14" s="5"/>
      <c r="Z14" s="186"/>
      <c r="AA14" s="169"/>
      <c r="AB14" s="37"/>
      <c r="AC14" s="169"/>
      <c r="AD14" s="204"/>
      <c r="AE14" s="209"/>
      <c r="AF14" s="172"/>
      <c r="AG14" s="174"/>
      <c r="AH14" s="85"/>
      <c r="AI14" s="169"/>
      <c r="AJ14" s="215"/>
    </row>
    <row r="15" spans="2:45" ht="35.450000000000003" customHeight="1" x14ac:dyDescent="0.25">
      <c r="B15" s="240" t="s">
        <v>10</v>
      </c>
      <c r="C15" s="240" t="s">
        <v>11</v>
      </c>
      <c r="D15" s="240" t="s">
        <v>11</v>
      </c>
      <c r="E15" s="240" t="s">
        <v>13</v>
      </c>
      <c r="F15" s="35" t="s">
        <v>20</v>
      </c>
      <c r="G15" s="382"/>
      <c r="H15" s="383"/>
      <c r="I15" s="240"/>
      <c r="J15" s="379" t="s">
        <v>21</v>
      </c>
      <c r="K15" s="380"/>
      <c r="L15" s="380"/>
      <c r="M15" s="380"/>
      <c r="N15" s="380"/>
      <c r="O15" s="380"/>
      <c r="P15" s="380"/>
      <c r="Q15" s="381"/>
      <c r="R15" s="153">
        <f>R16+R17</f>
        <v>12000000</v>
      </c>
      <c r="S15" s="163"/>
      <c r="T15" s="161"/>
      <c r="U15" s="169"/>
      <c r="V15" s="174"/>
      <c r="W15" s="172"/>
      <c r="X15" s="41"/>
      <c r="Y15" s="5"/>
      <c r="Z15" s="186"/>
      <c r="AA15" s="169"/>
      <c r="AB15" s="37"/>
      <c r="AC15" s="169"/>
      <c r="AD15" s="204"/>
      <c r="AE15" s="209"/>
      <c r="AF15" s="172"/>
      <c r="AG15" s="174"/>
      <c r="AH15" s="85"/>
      <c r="AI15" s="169"/>
      <c r="AJ15" s="215"/>
    </row>
    <row r="16" spans="2:45" ht="23.25" customHeight="1" x14ac:dyDescent="0.25">
      <c r="B16" s="188" t="s">
        <v>10</v>
      </c>
      <c r="C16" s="188" t="s">
        <v>11</v>
      </c>
      <c r="D16" s="188" t="s">
        <v>11</v>
      </c>
      <c r="E16" s="188" t="s">
        <v>13</v>
      </c>
      <c r="F16" s="194" t="s">
        <v>20</v>
      </c>
      <c r="G16" s="188" t="s">
        <v>22</v>
      </c>
      <c r="H16" s="226"/>
      <c r="I16" s="188"/>
      <c r="J16" s="376" t="s">
        <v>118</v>
      </c>
      <c r="K16" s="377"/>
      <c r="L16" s="377"/>
      <c r="M16" s="377"/>
      <c r="N16" s="377"/>
      <c r="O16" s="377"/>
      <c r="P16" s="377"/>
      <c r="Q16" s="378"/>
      <c r="R16" s="154">
        <v>1000000</v>
      </c>
      <c r="S16" s="163"/>
      <c r="T16" s="161"/>
      <c r="U16" s="169"/>
      <c r="V16" s="174"/>
      <c r="W16" s="172"/>
      <c r="X16" s="41"/>
      <c r="Y16" s="5"/>
      <c r="Z16" s="186"/>
      <c r="AA16" s="169"/>
      <c r="AB16" s="37"/>
      <c r="AC16" s="169"/>
      <c r="AD16" s="204"/>
      <c r="AE16" s="209"/>
      <c r="AF16" s="172"/>
      <c r="AG16" s="174"/>
      <c r="AH16" s="85"/>
      <c r="AI16" s="169">
        <v>1000000</v>
      </c>
      <c r="AJ16" s="215">
        <f>SUM(S16:AI16)</f>
        <v>1000000</v>
      </c>
      <c r="AK16" s="244" t="s">
        <v>154</v>
      </c>
      <c r="AL16" s="244" t="s">
        <v>279</v>
      </c>
    </row>
    <row r="17" spans="2:41" ht="23.25" customHeight="1" x14ac:dyDescent="0.25">
      <c r="B17" s="188" t="s">
        <v>10</v>
      </c>
      <c r="C17" s="188" t="s">
        <v>11</v>
      </c>
      <c r="D17" s="188" t="s">
        <v>11</v>
      </c>
      <c r="E17" s="188" t="s">
        <v>13</v>
      </c>
      <c r="F17" s="194" t="s">
        <v>20</v>
      </c>
      <c r="G17" s="188" t="s">
        <v>30</v>
      </c>
      <c r="H17" s="226"/>
      <c r="I17" s="188"/>
      <c r="J17" s="376" t="s">
        <v>62</v>
      </c>
      <c r="K17" s="377"/>
      <c r="L17" s="377"/>
      <c r="M17" s="377"/>
      <c r="N17" s="377"/>
      <c r="O17" s="377"/>
      <c r="P17" s="377"/>
      <c r="Q17" s="378"/>
      <c r="R17" s="154">
        <v>11000000</v>
      </c>
      <c r="S17" s="163"/>
      <c r="T17" s="161"/>
      <c r="U17" s="169"/>
      <c r="V17" s="174"/>
      <c r="W17" s="172"/>
      <c r="X17" s="41"/>
      <c r="Y17" s="5"/>
      <c r="Z17" s="186"/>
      <c r="AA17" s="169"/>
      <c r="AB17" s="37"/>
      <c r="AC17" s="169"/>
      <c r="AD17" s="204"/>
      <c r="AE17" s="209"/>
      <c r="AF17" s="172"/>
      <c r="AG17" s="174"/>
      <c r="AH17" s="85"/>
      <c r="AI17" s="169">
        <v>11000000</v>
      </c>
      <c r="AJ17" s="215">
        <f>SUM(S17:AI17)</f>
        <v>11000000</v>
      </c>
      <c r="AK17" s="244" t="s">
        <v>134</v>
      </c>
    </row>
    <row r="18" spans="2:41" ht="23.25" customHeight="1" x14ac:dyDescent="0.25">
      <c r="B18" s="240" t="s">
        <v>10</v>
      </c>
      <c r="C18" s="240" t="s">
        <v>11</v>
      </c>
      <c r="D18" s="240" t="s">
        <v>11</v>
      </c>
      <c r="E18" s="240" t="s">
        <v>13</v>
      </c>
      <c r="F18" s="35" t="s">
        <v>22</v>
      </c>
      <c r="G18" s="382"/>
      <c r="H18" s="383"/>
      <c r="I18" s="240"/>
      <c r="J18" s="379" t="s">
        <v>23</v>
      </c>
      <c r="K18" s="380"/>
      <c r="L18" s="380"/>
      <c r="M18" s="380"/>
      <c r="N18" s="380"/>
      <c r="O18" s="380"/>
      <c r="P18" s="380"/>
      <c r="Q18" s="381"/>
      <c r="R18" s="153">
        <f>+R19+R20+R21+R22</f>
        <v>103000000</v>
      </c>
      <c r="S18" s="163"/>
      <c r="T18" s="161"/>
      <c r="U18" s="169"/>
      <c r="V18" s="174"/>
      <c r="W18" s="172"/>
      <c r="X18" s="41"/>
      <c r="Y18" s="5"/>
      <c r="Z18" s="186"/>
      <c r="AA18" s="169"/>
      <c r="AB18" s="37"/>
      <c r="AC18" s="169"/>
      <c r="AD18" s="204"/>
      <c r="AE18" s="209"/>
      <c r="AF18" s="172"/>
      <c r="AG18" s="174"/>
      <c r="AH18" s="85"/>
      <c r="AI18" s="169"/>
      <c r="AJ18" s="215"/>
      <c r="AK18" s="34"/>
    </row>
    <row r="19" spans="2:41" ht="23.25" customHeight="1" x14ac:dyDescent="0.25">
      <c r="B19" s="188" t="s">
        <v>10</v>
      </c>
      <c r="C19" s="188" t="s">
        <v>11</v>
      </c>
      <c r="D19" s="188" t="s">
        <v>11</v>
      </c>
      <c r="E19" s="188" t="s">
        <v>13</v>
      </c>
      <c r="F19" s="194" t="s">
        <v>22</v>
      </c>
      <c r="G19" s="188" t="s">
        <v>20</v>
      </c>
      <c r="H19" s="226"/>
      <c r="I19" s="188"/>
      <c r="J19" s="376" t="s">
        <v>63</v>
      </c>
      <c r="K19" s="377"/>
      <c r="L19" s="377"/>
      <c r="M19" s="377"/>
      <c r="N19" s="377"/>
      <c r="O19" s="377"/>
      <c r="P19" s="377"/>
      <c r="Q19" s="378"/>
      <c r="R19" s="154">
        <v>29000000</v>
      </c>
      <c r="S19" s="163"/>
      <c r="T19" s="161"/>
      <c r="U19" s="169"/>
      <c r="V19" s="174"/>
      <c r="W19" s="172"/>
      <c r="X19" s="41"/>
      <c r="Y19" s="5"/>
      <c r="Z19" s="186"/>
      <c r="AA19" s="169"/>
      <c r="AB19" s="37"/>
      <c r="AC19" s="169"/>
      <c r="AD19" s="204"/>
      <c r="AE19" s="209"/>
      <c r="AF19" s="172"/>
      <c r="AG19" s="174"/>
      <c r="AH19" s="85"/>
      <c r="AI19" s="169">
        <f>18000000+11000000</f>
        <v>29000000</v>
      </c>
      <c r="AJ19" s="215">
        <f>SUM(S19:AI19)</f>
        <v>29000000</v>
      </c>
      <c r="AK19" s="244" t="s">
        <v>274</v>
      </c>
    </row>
    <row r="20" spans="2:41" ht="51.75" customHeight="1" x14ac:dyDescent="0.25">
      <c r="B20" s="188" t="s">
        <v>10</v>
      </c>
      <c r="C20" s="188" t="s">
        <v>11</v>
      </c>
      <c r="D20" s="188" t="s">
        <v>11</v>
      </c>
      <c r="E20" s="188" t="s">
        <v>13</v>
      </c>
      <c r="F20" s="194" t="s">
        <v>22</v>
      </c>
      <c r="G20" s="188" t="s">
        <v>20</v>
      </c>
      <c r="H20" s="226" t="s">
        <v>13</v>
      </c>
      <c r="I20" s="188" t="s">
        <v>121</v>
      </c>
      <c r="J20" s="376" t="s">
        <v>120</v>
      </c>
      <c r="K20" s="377"/>
      <c r="L20" s="377"/>
      <c r="M20" s="377"/>
      <c r="N20" s="377"/>
      <c r="O20" s="377"/>
      <c r="P20" s="377"/>
      <c r="Q20" s="378"/>
      <c r="R20" s="154">
        <v>2000000</v>
      </c>
      <c r="S20" s="163"/>
      <c r="T20" s="161"/>
      <c r="U20" s="169"/>
      <c r="V20" s="174"/>
      <c r="W20" s="172"/>
      <c r="X20" s="41"/>
      <c r="Y20" s="5"/>
      <c r="Z20" s="186"/>
      <c r="AA20" s="169"/>
      <c r="AB20" s="37"/>
      <c r="AC20" s="169"/>
      <c r="AD20" s="204"/>
      <c r="AE20" s="209"/>
      <c r="AF20" s="172"/>
      <c r="AG20" s="174"/>
      <c r="AH20" s="85"/>
      <c r="AI20" s="169">
        <v>2000000</v>
      </c>
      <c r="AJ20" s="215">
        <f>SUM(S20:AI20)</f>
        <v>2000000</v>
      </c>
      <c r="AK20" s="244" t="s">
        <v>101</v>
      </c>
    </row>
    <row r="21" spans="2:41" ht="84.75" customHeight="1" x14ac:dyDescent="0.25">
      <c r="B21" s="188" t="s">
        <v>10</v>
      </c>
      <c r="C21" s="188" t="s">
        <v>11</v>
      </c>
      <c r="D21" s="188" t="s">
        <v>11</v>
      </c>
      <c r="E21" s="188" t="s">
        <v>13</v>
      </c>
      <c r="F21" s="194" t="s">
        <v>22</v>
      </c>
      <c r="G21" s="188" t="s">
        <v>20</v>
      </c>
      <c r="H21" s="226" t="s">
        <v>36</v>
      </c>
      <c r="I21" s="188" t="s">
        <v>123</v>
      </c>
      <c r="J21" s="376" t="s">
        <v>122</v>
      </c>
      <c r="K21" s="377"/>
      <c r="L21" s="377"/>
      <c r="M21" s="377"/>
      <c r="N21" s="377"/>
      <c r="O21" s="377"/>
      <c r="P21" s="377"/>
      <c r="Q21" s="378"/>
      <c r="R21" s="154">
        <v>2000000</v>
      </c>
      <c r="S21" s="163"/>
      <c r="T21" s="161"/>
      <c r="U21" s="169"/>
      <c r="V21" s="174"/>
      <c r="W21" s="172"/>
      <c r="X21" s="41"/>
      <c r="Y21" s="5"/>
      <c r="Z21" s="186"/>
      <c r="AA21" s="169"/>
      <c r="AB21" s="37"/>
      <c r="AC21" s="169"/>
      <c r="AD21" s="204"/>
      <c r="AE21" s="209"/>
      <c r="AF21" s="172"/>
      <c r="AG21" s="174"/>
      <c r="AH21" s="85"/>
      <c r="AI21" s="169">
        <v>2000000</v>
      </c>
      <c r="AJ21" s="215">
        <f>SUM(S21:AI21)</f>
        <v>2000000</v>
      </c>
      <c r="AK21" s="244" t="s">
        <v>101</v>
      </c>
    </row>
    <row r="22" spans="2:41" ht="41.25" customHeight="1" x14ac:dyDescent="0.25">
      <c r="B22" s="188" t="s">
        <v>10</v>
      </c>
      <c r="C22" s="188" t="s">
        <v>11</v>
      </c>
      <c r="D22" s="188" t="s">
        <v>11</v>
      </c>
      <c r="E22" s="188" t="s">
        <v>13</v>
      </c>
      <c r="F22" s="194" t="s">
        <v>22</v>
      </c>
      <c r="G22" s="188" t="s">
        <v>22</v>
      </c>
      <c r="H22" s="226"/>
      <c r="I22" s="188"/>
      <c r="J22" s="376" t="s">
        <v>64</v>
      </c>
      <c r="K22" s="377"/>
      <c r="L22" s="377"/>
      <c r="M22" s="377"/>
      <c r="N22" s="377"/>
      <c r="O22" s="377"/>
      <c r="P22" s="377"/>
      <c r="Q22" s="378"/>
      <c r="R22" s="154">
        <v>70000000</v>
      </c>
      <c r="S22" s="163"/>
      <c r="T22" s="161"/>
      <c r="U22" s="169"/>
      <c r="V22" s="174"/>
      <c r="W22" s="172"/>
      <c r="X22" s="41"/>
      <c r="Y22" s="5"/>
      <c r="Z22" s="186"/>
      <c r="AA22" s="169"/>
      <c r="AB22" s="37"/>
      <c r="AC22" s="169"/>
      <c r="AD22" s="204"/>
      <c r="AE22" s="209"/>
      <c r="AF22" s="172"/>
      <c r="AG22" s="174"/>
      <c r="AH22" s="85"/>
      <c r="AI22" s="169">
        <v>70000000</v>
      </c>
      <c r="AJ22" s="215">
        <f>SUM(S22:AI22)</f>
        <v>70000000</v>
      </c>
      <c r="AK22" s="244" t="s">
        <v>133</v>
      </c>
      <c r="AL22" s="104"/>
    </row>
    <row r="23" spans="2:41" ht="23.25" customHeight="1" x14ac:dyDescent="0.25">
      <c r="B23" s="240" t="s">
        <v>10</v>
      </c>
      <c r="C23" s="240" t="s">
        <v>11</v>
      </c>
      <c r="D23" s="240" t="s">
        <v>11</v>
      </c>
      <c r="E23" s="240" t="s">
        <v>13</v>
      </c>
      <c r="F23" s="35" t="s">
        <v>16</v>
      </c>
      <c r="G23" s="240"/>
      <c r="H23" s="241"/>
      <c r="I23" s="240"/>
      <c r="J23" s="379" t="s">
        <v>102</v>
      </c>
      <c r="K23" s="380"/>
      <c r="L23" s="380"/>
      <c r="M23" s="380"/>
      <c r="N23" s="380"/>
      <c r="O23" s="380"/>
      <c r="P23" s="380"/>
      <c r="Q23" s="381"/>
      <c r="R23" s="153">
        <f>+R24+R25+R26+R27+R28+R29+R30+R31</f>
        <v>16000000</v>
      </c>
      <c r="S23" s="163"/>
      <c r="T23" s="161"/>
      <c r="U23" s="169"/>
      <c r="V23" s="174"/>
      <c r="W23" s="172"/>
      <c r="X23" s="41"/>
      <c r="Y23" s="5"/>
      <c r="Z23" s="186"/>
      <c r="AA23" s="169"/>
      <c r="AB23" s="37"/>
      <c r="AC23" s="169"/>
      <c r="AD23" s="204"/>
      <c r="AE23" s="209"/>
      <c r="AF23" s="172"/>
      <c r="AG23" s="174"/>
      <c r="AH23" s="85"/>
      <c r="AI23" s="169"/>
      <c r="AJ23" s="215"/>
      <c r="AK23" s="34"/>
    </row>
    <row r="24" spans="2:41" ht="23.25" customHeight="1" x14ac:dyDescent="0.25">
      <c r="B24" s="188" t="s">
        <v>10</v>
      </c>
      <c r="C24" s="188" t="s">
        <v>11</v>
      </c>
      <c r="D24" s="188" t="s">
        <v>11</v>
      </c>
      <c r="E24" s="188" t="s">
        <v>13</v>
      </c>
      <c r="F24" s="194" t="s">
        <v>16</v>
      </c>
      <c r="G24" s="188" t="s">
        <v>16</v>
      </c>
      <c r="H24" s="226" t="s">
        <v>117</v>
      </c>
      <c r="I24" s="188"/>
      <c r="J24" s="376" t="s">
        <v>189</v>
      </c>
      <c r="K24" s="377"/>
      <c r="L24" s="377"/>
      <c r="M24" s="378"/>
      <c r="N24" s="234"/>
      <c r="O24" s="234"/>
      <c r="P24" s="234"/>
      <c r="Q24" s="235"/>
      <c r="R24" s="154"/>
      <c r="S24" s="163"/>
      <c r="T24" s="161"/>
      <c r="U24" s="169"/>
      <c r="V24" s="174"/>
      <c r="W24" s="172"/>
      <c r="X24" s="41"/>
      <c r="Y24" s="5"/>
      <c r="Z24" s="186"/>
      <c r="AA24" s="169"/>
      <c r="AB24" s="37"/>
      <c r="AC24" s="169"/>
      <c r="AD24" s="204"/>
      <c r="AE24" s="209"/>
      <c r="AF24" s="172"/>
      <c r="AG24" s="174"/>
      <c r="AH24" s="85"/>
      <c r="AI24" s="169"/>
      <c r="AJ24" s="212"/>
      <c r="AK24" s="156" t="s">
        <v>163</v>
      </c>
      <c r="AM24" s="60" t="s">
        <v>201</v>
      </c>
    </row>
    <row r="25" spans="2:41" ht="23.25" customHeight="1" x14ac:dyDescent="0.25">
      <c r="B25" s="188" t="s">
        <v>10</v>
      </c>
      <c r="C25" s="188" t="s">
        <v>11</v>
      </c>
      <c r="D25" s="188" t="s">
        <v>11</v>
      </c>
      <c r="E25" s="188" t="s">
        <v>13</v>
      </c>
      <c r="F25" s="194" t="s">
        <v>16</v>
      </c>
      <c r="G25" s="188" t="s">
        <v>25</v>
      </c>
      <c r="H25" s="226" t="s">
        <v>13</v>
      </c>
      <c r="I25" s="188"/>
      <c r="J25" s="376" t="s">
        <v>65</v>
      </c>
      <c r="K25" s="377"/>
      <c r="L25" s="377"/>
      <c r="M25" s="377"/>
      <c r="N25" s="245"/>
      <c r="O25" s="245"/>
      <c r="P25" s="245"/>
      <c r="Q25" s="246"/>
      <c r="R25" s="154">
        <v>2000000</v>
      </c>
      <c r="S25" s="163"/>
      <c r="T25" s="161"/>
      <c r="U25" s="169"/>
      <c r="V25" s="174"/>
      <c r="W25" s="172"/>
      <c r="X25" s="41"/>
      <c r="Y25" s="5"/>
      <c r="Z25" s="186"/>
      <c r="AA25" s="169"/>
      <c r="AB25" s="37"/>
      <c r="AC25" s="169"/>
      <c r="AD25" s="204"/>
      <c r="AE25" s="209"/>
      <c r="AF25" s="172"/>
      <c r="AG25" s="174"/>
      <c r="AH25" s="85"/>
      <c r="AI25" s="169">
        <v>2000000</v>
      </c>
      <c r="AJ25" s="215">
        <f>SUM(AI25)</f>
        <v>2000000</v>
      </c>
      <c r="AK25" s="244" t="s">
        <v>259</v>
      </c>
    </row>
    <row r="26" spans="2:41" ht="23.25" customHeight="1" x14ac:dyDescent="0.25">
      <c r="B26" s="188" t="s">
        <v>10</v>
      </c>
      <c r="C26" s="188" t="s">
        <v>11</v>
      </c>
      <c r="D26" s="188" t="s">
        <v>11</v>
      </c>
      <c r="E26" s="188" t="s">
        <v>13</v>
      </c>
      <c r="F26" s="194" t="s">
        <v>16</v>
      </c>
      <c r="G26" s="188" t="s">
        <v>28</v>
      </c>
      <c r="H26" s="226" t="s">
        <v>11</v>
      </c>
      <c r="I26" s="188"/>
      <c r="J26" s="376" t="s">
        <v>289</v>
      </c>
      <c r="K26" s="377"/>
      <c r="L26" s="377"/>
      <c r="M26" s="377"/>
      <c r="N26" s="262"/>
      <c r="O26" s="262"/>
      <c r="P26" s="262"/>
      <c r="Q26" s="263"/>
      <c r="R26" s="154">
        <v>5000000</v>
      </c>
      <c r="S26" s="163"/>
      <c r="T26" s="161"/>
      <c r="U26" s="169"/>
      <c r="V26" s="174"/>
      <c r="W26" s="172"/>
      <c r="X26" s="41"/>
      <c r="Y26" s="5"/>
      <c r="Z26" s="186"/>
      <c r="AA26" s="169"/>
      <c r="AB26" s="37"/>
      <c r="AC26" s="169"/>
      <c r="AD26" s="204"/>
      <c r="AE26" s="209"/>
      <c r="AF26" s="172"/>
      <c r="AG26" s="174"/>
      <c r="AH26" s="85"/>
      <c r="AI26" s="169"/>
      <c r="AJ26" s="215"/>
      <c r="AK26" s="261" t="s">
        <v>290</v>
      </c>
    </row>
    <row r="27" spans="2:41" ht="23.25" customHeight="1" x14ac:dyDescent="0.25">
      <c r="B27" s="188" t="s">
        <v>10</v>
      </c>
      <c r="C27" s="188" t="s">
        <v>11</v>
      </c>
      <c r="D27" s="188" t="s">
        <v>11</v>
      </c>
      <c r="E27" s="188" t="s">
        <v>13</v>
      </c>
      <c r="F27" s="194" t="s">
        <v>16</v>
      </c>
      <c r="G27" s="188" t="s">
        <v>26</v>
      </c>
      <c r="H27" s="226" t="s">
        <v>117</v>
      </c>
      <c r="I27" s="188"/>
      <c r="J27" s="376" t="s">
        <v>116</v>
      </c>
      <c r="K27" s="377"/>
      <c r="L27" s="377"/>
      <c r="M27" s="377"/>
      <c r="N27" s="245"/>
      <c r="O27" s="245"/>
      <c r="P27" s="245"/>
      <c r="Q27" s="246"/>
      <c r="R27" s="154">
        <v>4000000</v>
      </c>
      <c r="S27" s="163"/>
      <c r="T27" s="161"/>
      <c r="U27" s="169"/>
      <c r="V27" s="174"/>
      <c r="W27" s="172"/>
      <c r="X27" s="41"/>
      <c r="Y27" s="5"/>
      <c r="Z27" s="186"/>
      <c r="AA27" s="169"/>
      <c r="AB27" s="37"/>
      <c r="AC27" s="169"/>
      <c r="AD27" s="204"/>
      <c r="AE27" s="209"/>
      <c r="AF27" s="172"/>
      <c r="AG27" s="174"/>
      <c r="AH27" s="85"/>
      <c r="AI27" s="169">
        <v>4000000</v>
      </c>
      <c r="AJ27" s="215">
        <f>SUM(AI27)</f>
        <v>4000000</v>
      </c>
      <c r="AK27" s="244" t="s">
        <v>260</v>
      </c>
      <c r="AM27" s="78">
        <v>3000000</v>
      </c>
      <c r="AN27" s="78">
        <v>10000000</v>
      </c>
      <c r="AO27" s="78">
        <f>AM27+AN27</f>
        <v>13000000</v>
      </c>
    </row>
    <row r="28" spans="2:41" ht="37.5" customHeight="1" x14ac:dyDescent="0.25">
      <c r="B28" s="188" t="s">
        <v>10</v>
      </c>
      <c r="C28" s="188" t="s">
        <v>11</v>
      </c>
      <c r="D28" s="188" t="s">
        <v>11</v>
      </c>
      <c r="E28" s="188" t="s">
        <v>13</v>
      </c>
      <c r="F28" s="194" t="s">
        <v>16</v>
      </c>
      <c r="G28" s="188" t="s">
        <v>28</v>
      </c>
      <c r="H28" s="226" t="s">
        <v>11</v>
      </c>
      <c r="I28" s="188"/>
      <c r="J28" s="376" t="s">
        <v>181</v>
      </c>
      <c r="K28" s="377"/>
      <c r="L28" s="377"/>
      <c r="M28" s="378"/>
      <c r="N28" s="228"/>
      <c r="O28" s="228"/>
      <c r="P28" s="228"/>
      <c r="Q28" s="228"/>
      <c r="R28" s="269">
        <v>1000000</v>
      </c>
      <c r="S28" s="163"/>
      <c r="T28" s="161"/>
      <c r="U28" s="169"/>
      <c r="V28" s="174"/>
      <c r="W28" s="172"/>
      <c r="X28" s="41"/>
      <c r="Y28" s="5"/>
      <c r="Z28" s="186"/>
      <c r="AA28" s="169"/>
      <c r="AB28" s="37"/>
      <c r="AC28" s="169"/>
      <c r="AD28" s="204"/>
      <c r="AE28" s="209"/>
      <c r="AF28" s="172"/>
      <c r="AG28" s="174"/>
      <c r="AH28" s="85"/>
      <c r="AI28" s="169"/>
      <c r="AJ28" s="215"/>
      <c r="AK28" s="157" t="s">
        <v>162</v>
      </c>
      <c r="AM28" s="82">
        <v>17000000</v>
      </c>
      <c r="AN28" s="82">
        <v>1300000</v>
      </c>
      <c r="AO28" s="82">
        <f>AM28+AN28</f>
        <v>18300000</v>
      </c>
    </row>
    <row r="29" spans="2:41" ht="62.25" customHeight="1" x14ac:dyDescent="0.25">
      <c r="B29" s="188" t="s">
        <v>10</v>
      </c>
      <c r="C29" s="188" t="s">
        <v>11</v>
      </c>
      <c r="D29" s="188" t="s">
        <v>11</v>
      </c>
      <c r="E29" s="188" t="s">
        <v>13</v>
      </c>
      <c r="F29" s="194" t="s">
        <v>16</v>
      </c>
      <c r="G29" s="188" t="s">
        <v>28</v>
      </c>
      <c r="H29" s="226" t="s">
        <v>34</v>
      </c>
      <c r="I29" s="188"/>
      <c r="J29" s="376" t="s">
        <v>182</v>
      </c>
      <c r="K29" s="377"/>
      <c r="L29" s="377"/>
      <c r="M29" s="378"/>
      <c r="N29" s="228"/>
      <c r="O29" s="228"/>
      <c r="P29" s="228"/>
      <c r="Q29" s="228"/>
      <c r="R29" s="269">
        <v>1000000</v>
      </c>
      <c r="S29" s="163"/>
      <c r="T29" s="161"/>
      <c r="U29" s="169"/>
      <c r="V29" s="174"/>
      <c r="W29" s="172"/>
      <c r="X29" s="41"/>
      <c r="Y29" s="5"/>
      <c r="Z29" s="186"/>
      <c r="AA29" s="169"/>
      <c r="AB29" s="37"/>
      <c r="AC29" s="169"/>
      <c r="AD29" s="204"/>
      <c r="AE29" s="209"/>
      <c r="AF29" s="172"/>
      <c r="AG29" s="174"/>
      <c r="AH29" s="85"/>
      <c r="AI29" s="169"/>
      <c r="AJ29" s="212"/>
      <c r="AK29" s="157" t="s">
        <v>162</v>
      </c>
      <c r="AM29" s="82">
        <v>500000</v>
      </c>
      <c r="AN29" s="74"/>
    </row>
    <row r="30" spans="2:41" ht="35.450000000000003" customHeight="1" x14ac:dyDescent="0.25">
      <c r="B30" s="188" t="s">
        <v>10</v>
      </c>
      <c r="C30" s="188" t="s">
        <v>11</v>
      </c>
      <c r="D30" s="188" t="s">
        <v>11</v>
      </c>
      <c r="E30" s="188" t="s">
        <v>13</v>
      </c>
      <c r="F30" s="194" t="s">
        <v>16</v>
      </c>
      <c r="G30" s="188" t="s">
        <v>28</v>
      </c>
      <c r="H30" s="226" t="s">
        <v>115</v>
      </c>
      <c r="I30" s="188"/>
      <c r="J30" s="376" t="s">
        <v>114</v>
      </c>
      <c r="K30" s="377"/>
      <c r="L30" s="377"/>
      <c r="M30" s="377"/>
      <c r="N30" s="377"/>
      <c r="O30" s="377"/>
      <c r="P30" s="377"/>
      <c r="Q30" s="378"/>
      <c r="R30" s="154">
        <v>2000000</v>
      </c>
      <c r="S30" s="163"/>
      <c r="T30" s="161"/>
      <c r="U30" s="169"/>
      <c r="V30" s="174"/>
      <c r="W30" s="172"/>
      <c r="X30" s="41"/>
      <c r="Y30" s="5"/>
      <c r="Z30" s="186"/>
      <c r="AA30" s="169"/>
      <c r="AB30" s="37"/>
      <c r="AC30" s="169"/>
      <c r="AD30" s="204"/>
      <c r="AE30" s="209"/>
      <c r="AF30" s="172"/>
      <c r="AG30" s="174"/>
      <c r="AH30" s="85"/>
      <c r="AI30" s="169">
        <v>2000000</v>
      </c>
      <c r="AJ30" s="215">
        <f>SUM(AI30)</f>
        <v>2000000</v>
      </c>
      <c r="AK30" s="158" t="s">
        <v>259</v>
      </c>
    </row>
    <row r="31" spans="2:41" ht="23.25" customHeight="1" x14ac:dyDescent="0.25">
      <c r="B31" s="188" t="s">
        <v>10</v>
      </c>
      <c r="C31" s="188" t="s">
        <v>11</v>
      </c>
      <c r="D31" s="188" t="s">
        <v>11</v>
      </c>
      <c r="E31" s="188" t="s">
        <v>13</v>
      </c>
      <c r="F31" s="194" t="s">
        <v>16</v>
      </c>
      <c r="G31" s="188" t="s">
        <v>28</v>
      </c>
      <c r="H31" s="226" t="s">
        <v>43</v>
      </c>
      <c r="I31" s="188"/>
      <c r="J31" s="376" t="s">
        <v>183</v>
      </c>
      <c r="K31" s="377"/>
      <c r="L31" s="377"/>
      <c r="M31" s="378"/>
      <c r="N31" s="228"/>
      <c r="O31" s="228"/>
      <c r="P31" s="228"/>
      <c r="Q31" s="228"/>
      <c r="R31" s="154">
        <v>1000000</v>
      </c>
      <c r="S31" s="163"/>
      <c r="T31" s="161"/>
      <c r="U31" s="169"/>
      <c r="V31" s="174"/>
      <c r="W31" s="172"/>
      <c r="X31" s="41"/>
      <c r="Y31" s="5"/>
      <c r="Z31" s="186"/>
      <c r="AA31" s="169"/>
      <c r="AB31" s="37"/>
      <c r="AC31" s="169"/>
      <c r="AD31" s="204"/>
      <c r="AE31" s="209"/>
      <c r="AF31" s="172"/>
      <c r="AG31" s="174"/>
      <c r="AH31" s="85"/>
      <c r="AI31" s="169"/>
      <c r="AJ31" s="215"/>
      <c r="AK31" s="157" t="s">
        <v>163</v>
      </c>
      <c r="AM31" s="75" t="s">
        <v>184</v>
      </c>
    </row>
    <row r="32" spans="2:41" ht="23.25" customHeight="1" x14ac:dyDescent="0.25">
      <c r="B32" s="239" t="s">
        <v>10</v>
      </c>
      <c r="C32" s="239" t="s">
        <v>11</v>
      </c>
      <c r="D32" s="239" t="s">
        <v>11</v>
      </c>
      <c r="E32" s="239" t="s">
        <v>11</v>
      </c>
      <c r="F32" s="94"/>
      <c r="G32" s="387"/>
      <c r="H32" s="388"/>
      <c r="I32" s="239"/>
      <c r="J32" s="389" t="s">
        <v>24</v>
      </c>
      <c r="K32" s="390"/>
      <c r="L32" s="390"/>
      <c r="M32" s="390"/>
      <c r="N32" s="390"/>
      <c r="O32" s="390"/>
      <c r="P32" s="390"/>
      <c r="Q32" s="391"/>
      <c r="R32" s="152">
        <f>+R33+R35+R42+R48+R64+R67+R68</f>
        <v>7809887900</v>
      </c>
      <c r="S32" s="163"/>
      <c r="T32" s="161"/>
      <c r="U32" s="169"/>
      <c r="V32" s="174"/>
      <c r="W32" s="172"/>
      <c r="X32" s="41"/>
      <c r="Y32" s="5"/>
      <c r="Z32" s="186"/>
      <c r="AA32" s="169"/>
      <c r="AB32" s="37"/>
      <c r="AC32" s="169"/>
      <c r="AD32" s="204"/>
      <c r="AE32" s="209"/>
      <c r="AF32" s="172"/>
      <c r="AG32" s="174"/>
      <c r="AH32" s="85"/>
      <c r="AI32" s="169"/>
      <c r="AJ32" s="215"/>
    </row>
    <row r="33" spans="2:42" ht="23.25" customHeight="1" x14ac:dyDescent="0.25">
      <c r="B33" s="240" t="s">
        <v>10</v>
      </c>
      <c r="C33" s="240" t="s">
        <v>11</v>
      </c>
      <c r="D33" s="240" t="s">
        <v>11</v>
      </c>
      <c r="E33" s="240" t="s">
        <v>11</v>
      </c>
      <c r="F33" s="35" t="s">
        <v>25</v>
      </c>
      <c r="G33" s="240"/>
      <c r="H33" s="241"/>
      <c r="I33" s="240"/>
      <c r="J33" s="379" t="s">
        <v>103</v>
      </c>
      <c r="K33" s="380"/>
      <c r="L33" s="380"/>
      <c r="M33" s="380"/>
      <c r="N33" s="380"/>
      <c r="O33" s="380"/>
      <c r="P33" s="380"/>
      <c r="Q33" s="381"/>
      <c r="R33" s="153">
        <f>+R34</f>
        <v>165847900</v>
      </c>
      <c r="S33" s="163"/>
      <c r="T33" s="161"/>
      <c r="U33" s="169"/>
      <c r="V33" s="174"/>
      <c r="W33" s="172"/>
      <c r="X33" s="41"/>
      <c r="Y33" s="5"/>
      <c r="Z33" s="186"/>
      <c r="AA33" s="169"/>
      <c r="AB33" s="37"/>
      <c r="AC33" s="169"/>
      <c r="AD33" s="204"/>
      <c r="AE33" s="209"/>
      <c r="AF33" s="172"/>
      <c r="AG33" s="174"/>
      <c r="AH33" s="85"/>
      <c r="AI33" s="169"/>
      <c r="AJ33" s="215"/>
    </row>
    <row r="34" spans="2:42" ht="23.25" customHeight="1" x14ac:dyDescent="0.25">
      <c r="B34" s="188" t="s">
        <v>10</v>
      </c>
      <c r="C34" s="188" t="s">
        <v>11</v>
      </c>
      <c r="D34" s="188" t="s">
        <v>11</v>
      </c>
      <c r="E34" s="188" t="s">
        <v>11</v>
      </c>
      <c r="F34" s="194" t="s">
        <v>25</v>
      </c>
      <c r="G34" s="188" t="s">
        <v>16</v>
      </c>
      <c r="H34" s="226" t="s">
        <v>13</v>
      </c>
      <c r="I34" s="188" t="s">
        <v>265</v>
      </c>
      <c r="J34" s="376" t="s">
        <v>66</v>
      </c>
      <c r="K34" s="377"/>
      <c r="L34" s="377"/>
      <c r="M34" s="377"/>
      <c r="N34" s="377"/>
      <c r="O34" s="377"/>
      <c r="P34" s="377"/>
      <c r="Q34" s="378"/>
      <c r="R34" s="154">
        <v>165847900</v>
      </c>
      <c r="S34" s="163">
        <v>8800000</v>
      </c>
      <c r="T34" s="164">
        <v>60000000</v>
      </c>
      <c r="U34" s="170">
        <v>60000000</v>
      </c>
      <c r="V34" s="174">
        <v>6000000</v>
      </c>
      <c r="W34" s="172"/>
      <c r="X34" s="41"/>
      <c r="Y34" s="5">
        <v>20000000</v>
      </c>
      <c r="Z34" s="186"/>
      <c r="AA34" s="169">
        <v>11047900</v>
      </c>
      <c r="AB34" s="37"/>
      <c r="AC34" s="169"/>
      <c r="AD34" s="204"/>
      <c r="AE34" s="209"/>
      <c r="AF34" s="172"/>
      <c r="AG34" s="174"/>
      <c r="AH34" s="85"/>
      <c r="AI34" s="169"/>
      <c r="AJ34" s="215">
        <f>SUM(S34:AI34)</f>
        <v>165847900</v>
      </c>
      <c r="AK34" s="156" t="s">
        <v>165</v>
      </c>
      <c r="AM34" s="60" t="s">
        <v>185</v>
      </c>
    </row>
    <row r="35" spans="2:42" ht="49.5" customHeight="1" x14ac:dyDescent="0.25">
      <c r="B35" s="240" t="s">
        <v>10</v>
      </c>
      <c r="C35" s="240" t="s">
        <v>11</v>
      </c>
      <c r="D35" s="240" t="s">
        <v>11</v>
      </c>
      <c r="E35" s="240" t="s">
        <v>11</v>
      </c>
      <c r="F35" s="35" t="s">
        <v>26</v>
      </c>
      <c r="G35" s="382"/>
      <c r="H35" s="383"/>
      <c r="I35" s="240"/>
      <c r="J35" s="379" t="s">
        <v>27</v>
      </c>
      <c r="K35" s="380"/>
      <c r="L35" s="380"/>
      <c r="M35" s="380"/>
      <c r="N35" s="380"/>
      <c r="O35" s="380"/>
      <c r="P35" s="380"/>
      <c r="Q35" s="381"/>
      <c r="R35" s="153">
        <f>R36+R37+R38+R39+R40+R41</f>
        <v>253000000</v>
      </c>
      <c r="S35" s="163"/>
      <c r="T35" s="161"/>
      <c r="U35" s="169"/>
      <c r="V35" s="174"/>
      <c r="W35" s="172"/>
      <c r="X35" s="41"/>
      <c r="Y35" s="5"/>
      <c r="Z35" s="186"/>
      <c r="AA35" s="169"/>
      <c r="AB35" s="37"/>
      <c r="AC35" s="169"/>
      <c r="AD35" s="204"/>
      <c r="AE35" s="209"/>
      <c r="AF35" s="172"/>
      <c r="AG35" s="174"/>
      <c r="AH35" s="85"/>
      <c r="AI35" s="169"/>
      <c r="AJ35" s="215"/>
    </row>
    <row r="36" spans="2:42" ht="23.25" customHeight="1" x14ac:dyDescent="0.25">
      <c r="B36" s="188" t="s">
        <v>10</v>
      </c>
      <c r="C36" s="188" t="s">
        <v>11</v>
      </c>
      <c r="D36" s="188" t="s">
        <v>11</v>
      </c>
      <c r="E36" s="188" t="s">
        <v>11</v>
      </c>
      <c r="F36" s="194" t="s">
        <v>26</v>
      </c>
      <c r="G36" s="188" t="s">
        <v>22</v>
      </c>
      <c r="H36" s="226" t="s">
        <v>34</v>
      </c>
      <c r="I36" s="188"/>
      <c r="J36" s="376" t="s">
        <v>96</v>
      </c>
      <c r="K36" s="377"/>
      <c r="L36" s="377"/>
      <c r="M36" s="377"/>
      <c r="N36" s="377"/>
      <c r="O36" s="377"/>
      <c r="P36" s="377"/>
      <c r="Q36" s="378"/>
      <c r="R36" s="154">
        <v>3000000</v>
      </c>
      <c r="S36" s="163"/>
      <c r="T36" s="161"/>
      <c r="U36" s="169"/>
      <c r="V36" s="174"/>
      <c r="W36" s="172"/>
      <c r="X36" s="41"/>
      <c r="Y36" s="5"/>
      <c r="Z36" s="186"/>
      <c r="AA36" s="169"/>
      <c r="AB36" s="37"/>
      <c r="AC36" s="169"/>
      <c r="AD36" s="204"/>
      <c r="AE36" s="209"/>
      <c r="AF36" s="172"/>
      <c r="AG36" s="174"/>
      <c r="AH36" s="85"/>
      <c r="AI36" s="270">
        <v>3000000</v>
      </c>
      <c r="AJ36" s="271">
        <f>SUM(AI36)</f>
        <v>3000000</v>
      </c>
      <c r="AK36" s="272" t="s">
        <v>260</v>
      </c>
    </row>
    <row r="37" spans="2:42" ht="23.25" customHeight="1" x14ac:dyDescent="0.25">
      <c r="B37" s="188" t="s">
        <v>10</v>
      </c>
      <c r="C37" s="188" t="s">
        <v>11</v>
      </c>
      <c r="D37" s="188" t="s">
        <v>11</v>
      </c>
      <c r="E37" s="188" t="s">
        <v>11</v>
      </c>
      <c r="F37" s="194" t="s">
        <v>26</v>
      </c>
      <c r="G37" s="188" t="s">
        <v>22</v>
      </c>
      <c r="H37" s="226" t="s">
        <v>36</v>
      </c>
      <c r="I37" s="188"/>
      <c r="J37" s="376" t="s">
        <v>97</v>
      </c>
      <c r="K37" s="377"/>
      <c r="L37" s="377"/>
      <c r="M37" s="377"/>
      <c r="N37" s="377"/>
      <c r="O37" s="377"/>
      <c r="P37" s="377"/>
      <c r="Q37" s="378"/>
      <c r="R37" s="154">
        <v>1000000</v>
      </c>
      <c r="S37" s="163"/>
      <c r="T37" s="161"/>
      <c r="U37" s="169"/>
      <c r="V37" s="174"/>
      <c r="W37" s="172"/>
      <c r="X37" s="41"/>
      <c r="Y37" s="5"/>
      <c r="Z37" s="186"/>
      <c r="AA37" s="169"/>
      <c r="AB37" s="37"/>
      <c r="AC37" s="169"/>
      <c r="AD37" s="204"/>
      <c r="AE37" s="209"/>
      <c r="AF37" s="172"/>
      <c r="AG37" s="174"/>
      <c r="AH37" s="85"/>
      <c r="AI37" s="270">
        <v>1000000</v>
      </c>
      <c r="AJ37" s="271">
        <f>SUM(AI37)</f>
        <v>1000000</v>
      </c>
      <c r="AK37" s="272" t="s">
        <v>259</v>
      </c>
    </row>
    <row r="38" spans="2:42" ht="49.5" customHeight="1" x14ac:dyDescent="0.25">
      <c r="B38" s="188" t="s">
        <v>10</v>
      </c>
      <c r="C38" s="188" t="s">
        <v>11</v>
      </c>
      <c r="D38" s="188" t="s">
        <v>11</v>
      </c>
      <c r="E38" s="188" t="s">
        <v>11</v>
      </c>
      <c r="F38" s="194" t="s">
        <v>26</v>
      </c>
      <c r="G38" s="188" t="s">
        <v>16</v>
      </c>
      <c r="H38" s="226"/>
      <c r="I38" s="188"/>
      <c r="J38" s="416" t="s">
        <v>67</v>
      </c>
      <c r="K38" s="417"/>
      <c r="L38" s="417"/>
      <c r="M38" s="417"/>
      <c r="N38" s="417"/>
      <c r="O38" s="417"/>
      <c r="P38" s="417"/>
      <c r="Q38" s="418"/>
      <c r="R38" s="267">
        <v>77000000</v>
      </c>
      <c r="S38" s="163"/>
      <c r="T38" s="161"/>
      <c r="U38" s="169"/>
      <c r="V38" s="174"/>
      <c r="W38" s="172"/>
      <c r="X38" s="41"/>
      <c r="Y38" s="5"/>
      <c r="Z38" s="186"/>
      <c r="AA38" s="169"/>
      <c r="AB38" s="37"/>
      <c r="AC38" s="169"/>
      <c r="AD38" s="204"/>
      <c r="AE38" s="209"/>
      <c r="AF38" s="172"/>
      <c r="AG38" s="174"/>
      <c r="AH38" s="212">
        <v>60000000</v>
      </c>
      <c r="AI38" s="169">
        <f>6000000*12+5000000</f>
        <v>77000000</v>
      </c>
      <c r="AJ38" s="215">
        <f>AI38</f>
        <v>77000000</v>
      </c>
      <c r="AK38" s="235" t="s">
        <v>284</v>
      </c>
      <c r="AM38" s="247" t="s">
        <v>177</v>
      </c>
      <c r="AN38" s="247" t="s">
        <v>179</v>
      </c>
    </row>
    <row r="39" spans="2:42" ht="23.25" customHeight="1" x14ac:dyDescent="0.25">
      <c r="B39" s="188" t="s">
        <v>10</v>
      </c>
      <c r="C39" s="188" t="s">
        <v>11</v>
      </c>
      <c r="D39" s="188" t="s">
        <v>11</v>
      </c>
      <c r="E39" s="188" t="s">
        <v>11</v>
      </c>
      <c r="F39" s="194" t="s">
        <v>26</v>
      </c>
      <c r="G39" s="188" t="s">
        <v>25</v>
      </c>
      <c r="H39" s="226"/>
      <c r="I39" s="188"/>
      <c r="J39" s="376" t="s">
        <v>68</v>
      </c>
      <c r="K39" s="377"/>
      <c r="L39" s="377"/>
      <c r="M39" s="377"/>
      <c r="N39" s="377"/>
      <c r="O39" s="377"/>
      <c r="P39" s="377"/>
      <c r="Q39" s="378"/>
      <c r="R39" s="154"/>
      <c r="S39" s="163"/>
      <c r="T39" s="161"/>
      <c r="U39" s="169"/>
      <c r="V39" s="174"/>
      <c r="W39" s="172"/>
      <c r="X39" s="41"/>
      <c r="Y39" s="5"/>
      <c r="Z39" s="186"/>
      <c r="AA39" s="169"/>
      <c r="AB39" s="37"/>
      <c r="AC39" s="169"/>
      <c r="AD39" s="204"/>
      <c r="AE39" s="209"/>
      <c r="AF39" s="172"/>
      <c r="AG39" s="174"/>
      <c r="AH39" s="85"/>
      <c r="AI39" s="169"/>
      <c r="AJ39" s="215"/>
      <c r="AK39" s="244"/>
    </row>
    <row r="40" spans="2:42" ht="23.25" customHeight="1" x14ac:dyDescent="0.25">
      <c r="B40" s="188" t="s">
        <v>10</v>
      </c>
      <c r="C40" s="188" t="s">
        <v>11</v>
      </c>
      <c r="D40" s="188" t="s">
        <v>11</v>
      </c>
      <c r="E40" s="188" t="s">
        <v>11</v>
      </c>
      <c r="F40" s="194" t="s">
        <v>26</v>
      </c>
      <c r="G40" s="188" t="s">
        <v>30</v>
      </c>
      <c r="H40" s="226"/>
      <c r="I40" s="188"/>
      <c r="J40" s="376" t="s">
        <v>69</v>
      </c>
      <c r="K40" s="377"/>
      <c r="L40" s="377"/>
      <c r="M40" s="377"/>
      <c r="N40" s="377"/>
      <c r="O40" s="377"/>
      <c r="P40" s="377"/>
      <c r="Q40" s="378"/>
      <c r="R40" s="154">
        <v>33000000</v>
      </c>
      <c r="S40" s="163">
        <v>250000</v>
      </c>
      <c r="T40" s="161"/>
      <c r="U40" s="169"/>
      <c r="V40" s="174"/>
      <c r="W40" s="172"/>
      <c r="X40" s="41"/>
      <c r="Y40" s="5"/>
      <c r="Z40" s="186"/>
      <c r="AA40" s="169"/>
      <c r="AB40" s="37"/>
      <c r="AC40" s="169"/>
      <c r="AD40" s="204"/>
      <c r="AE40" s="209"/>
      <c r="AF40" s="172"/>
      <c r="AG40" s="174"/>
      <c r="AH40" s="85"/>
      <c r="AI40" s="169">
        <v>33000000</v>
      </c>
      <c r="AJ40" s="215">
        <f>AI40</f>
        <v>33000000</v>
      </c>
      <c r="AK40" s="235" t="s">
        <v>271</v>
      </c>
    </row>
    <row r="41" spans="2:42" ht="23.25" customHeight="1" x14ac:dyDescent="0.25">
      <c r="B41" s="188" t="s">
        <v>10</v>
      </c>
      <c r="C41" s="188" t="s">
        <v>11</v>
      </c>
      <c r="D41" s="188" t="s">
        <v>11</v>
      </c>
      <c r="E41" s="188" t="s">
        <v>11</v>
      </c>
      <c r="F41" s="194" t="s">
        <v>26</v>
      </c>
      <c r="G41" s="188" t="s">
        <v>32</v>
      </c>
      <c r="H41" s="226"/>
      <c r="I41" s="188"/>
      <c r="J41" s="376" t="s">
        <v>70</v>
      </c>
      <c r="K41" s="377"/>
      <c r="L41" s="377"/>
      <c r="M41" s="377"/>
      <c r="N41" s="377"/>
      <c r="O41" s="377"/>
      <c r="P41" s="377"/>
      <c r="Q41" s="378"/>
      <c r="R41" s="154">
        <v>139000000</v>
      </c>
      <c r="S41" s="163">
        <v>5600000</v>
      </c>
      <c r="T41" s="161">
        <v>7479800</v>
      </c>
      <c r="U41" s="169"/>
      <c r="V41" s="174">
        <v>14700000</v>
      </c>
      <c r="W41" s="172">
        <v>4673460</v>
      </c>
      <c r="X41" s="41"/>
      <c r="Y41" s="5"/>
      <c r="Z41" s="186"/>
      <c r="AA41" s="169"/>
      <c r="AB41" s="37"/>
      <c r="AC41" s="169"/>
      <c r="AD41" s="204"/>
      <c r="AE41" s="209"/>
      <c r="AF41" s="172"/>
      <c r="AG41" s="174"/>
      <c r="AH41" s="85"/>
      <c r="AI41" s="169">
        <v>139000000</v>
      </c>
      <c r="AJ41" s="215">
        <f>AI41</f>
        <v>139000000</v>
      </c>
      <c r="AK41" s="235" t="s">
        <v>111</v>
      </c>
    </row>
    <row r="42" spans="2:42" ht="23.25" customHeight="1" x14ac:dyDescent="0.25">
      <c r="B42" s="240" t="s">
        <v>10</v>
      </c>
      <c r="C42" s="240" t="s">
        <v>11</v>
      </c>
      <c r="D42" s="240" t="s">
        <v>11</v>
      </c>
      <c r="E42" s="240" t="s">
        <v>11</v>
      </c>
      <c r="F42" s="35" t="s">
        <v>28</v>
      </c>
      <c r="G42" s="382"/>
      <c r="H42" s="383"/>
      <c r="I42" s="240"/>
      <c r="J42" s="379" t="s">
        <v>29</v>
      </c>
      <c r="K42" s="380"/>
      <c r="L42" s="380"/>
      <c r="M42" s="380"/>
      <c r="N42" s="380"/>
      <c r="O42" s="380"/>
      <c r="P42" s="380"/>
      <c r="Q42" s="381"/>
      <c r="R42" s="153">
        <f>+R43+R44</f>
        <v>3132000000</v>
      </c>
      <c r="S42" s="163"/>
      <c r="T42" s="161"/>
      <c r="U42" s="169"/>
      <c r="V42" s="174"/>
      <c r="W42" s="172"/>
      <c r="X42" s="41"/>
      <c r="Y42" s="5"/>
      <c r="Z42" s="186"/>
      <c r="AA42" s="169"/>
      <c r="AB42" s="37"/>
      <c r="AC42" s="169"/>
      <c r="AD42" s="204"/>
      <c r="AE42" s="209"/>
      <c r="AF42" s="172"/>
      <c r="AG42" s="174"/>
      <c r="AH42" s="85"/>
      <c r="AI42" s="169"/>
      <c r="AJ42" s="215"/>
      <c r="AK42" s="34"/>
    </row>
    <row r="43" spans="2:42" ht="23.25" customHeight="1" x14ac:dyDescent="0.25">
      <c r="B43" s="188" t="s">
        <v>10</v>
      </c>
      <c r="C43" s="188" t="s">
        <v>11</v>
      </c>
      <c r="D43" s="188" t="s">
        <v>11</v>
      </c>
      <c r="E43" s="188" t="s">
        <v>11</v>
      </c>
      <c r="F43" s="194" t="s">
        <v>28</v>
      </c>
      <c r="G43" s="188" t="s">
        <v>41</v>
      </c>
      <c r="H43" s="226"/>
      <c r="I43" s="188"/>
      <c r="J43" s="376" t="s">
        <v>72</v>
      </c>
      <c r="K43" s="377"/>
      <c r="L43" s="377"/>
      <c r="M43" s="377"/>
      <c r="N43" s="377"/>
      <c r="O43" s="377"/>
      <c r="P43" s="377"/>
      <c r="Q43" s="378"/>
      <c r="R43" s="154">
        <v>164000000</v>
      </c>
      <c r="S43" s="163"/>
      <c r="T43" s="161"/>
      <c r="U43" s="169"/>
      <c r="V43" s="174"/>
      <c r="W43" s="172"/>
      <c r="X43" s="41"/>
      <c r="Y43" s="5"/>
      <c r="Z43" s="186"/>
      <c r="AA43" s="169"/>
      <c r="AB43" s="37"/>
      <c r="AC43" s="169"/>
      <c r="AD43" s="204"/>
      <c r="AE43" s="209"/>
      <c r="AF43" s="172"/>
      <c r="AG43" s="174"/>
      <c r="AH43" s="85"/>
      <c r="AI43" s="169">
        <v>164000000</v>
      </c>
      <c r="AJ43" s="215">
        <f>SUM(S43:AI43)</f>
        <v>164000000</v>
      </c>
      <c r="AK43" s="235" t="s">
        <v>109</v>
      </c>
      <c r="AL43" s="2"/>
    </row>
    <row r="44" spans="2:42" ht="23.25" customHeight="1" x14ac:dyDescent="0.25">
      <c r="B44" s="188" t="s">
        <v>10</v>
      </c>
      <c r="C44" s="188" t="s">
        <v>11</v>
      </c>
      <c r="D44" s="188" t="s">
        <v>11</v>
      </c>
      <c r="E44" s="188" t="s">
        <v>11</v>
      </c>
      <c r="F44" s="194" t="s">
        <v>28</v>
      </c>
      <c r="G44" s="188" t="s">
        <v>20</v>
      </c>
      <c r="H44" s="226"/>
      <c r="I44" s="188"/>
      <c r="J44" s="376" t="s">
        <v>73</v>
      </c>
      <c r="K44" s="377"/>
      <c r="L44" s="377"/>
      <c r="M44" s="377"/>
      <c r="N44" s="377"/>
      <c r="O44" s="377"/>
      <c r="P44" s="377"/>
      <c r="Q44" s="378"/>
      <c r="R44" s="154">
        <f>+R45</f>
        <v>2968000000</v>
      </c>
      <c r="S44" s="163"/>
      <c r="T44" s="161"/>
      <c r="U44" s="169"/>
      <c r="V44" s="174"/>
      <c r="W44" s="172"/>
      <c r="X44" s="41"/>
      <c r="Y44" s="5"/>
      <c r="Z44" s="186"/>
      <c r="AA44" s="169"/>
      <c r="AB44" s="37"/>
      <c r="AC44" s="169"/>
      <c r="AD44" s="204"/>
      <c r="AE44" s="209"/>
      <c r="AF44" s="172"/>
      <c r="AG44" s="174"/>
      <c r="AH44" s="85"/>
      <c r="AI44" s="169"/>
      <c r="AJ44" s="215"/>
      <c r="AK44" s="244" t="s">
        <v>172</v>
      </c>
    </row>
    <row r="45" spans="2:42" ht="23.25" customHeight="1" x14ac:dyDescent="0.25">
      <c r="B45" s="188" t="s">
        <v>10</v>
      </c>
      <c r="C45" s="188" t="s">
        <v>11</v>
      </c>
      <c r="D45" s="188" t="s">
        <v>11</v>
      </c>
      <c r="E45" s="188" t="s">
        <v>11</v>
      </c>
      <c r="F45" s="194" t="s">
        <v>28</v>
      </c>
      <c r="G45" s="188" t="s">
        <v>20</v>
      </c>
      <c r="H45" s="226" t="s">
        <v>11</v>
      </c>
      <c r="I45" s="188"/>
      <c r="J45" s="376" t="s">
        <v>98</v>
      </c>
      <c r="K45" s="377"/>
      <c r="L45" s="377"/>
      <c r="M45" s="377"/>
      <c r="N45" s="377"/>
      <c r="O45" s="377"/>
      <c r="P45" s="377"/>
      <c r="Q45" s="378"/>
      <c r="R45" s="154">
        <f>+R46+R47</f>
        <v>2968000000</v>
      </c>
      <c r="S45" s="163"/>
      <c r="T45" s="161"/>
      <c r="U45" s="169"/>
      <c r="V45" s="174"/>
      <c r="W45" s="172"/>
      <c r="X45" s="41"/>
      <c r="Y45" s="5"/>
      <c r="Z45" s="186"/>
      <c r="AA45" s="169"/>
      <c r="AB45" s="37"/>
      <c r="AC45" s="169"/>
      <c r="AD45" s="204"/>
      <c r="AE45" s="209"/>
      <c r="AF45" s="172"/>
      <c r="AG45" s="174"/>
      <c r="AH45" s="85"/>
      <c r="AI45" s="169"/>
      <c r="AJ45" s="215"/>
      <c r="AK45" s="244" t="s">
        <v>172</v>
      </c>
    </row>
    <row r="46" spans="2:42" ht="33" customHeight="1" x14ac:dyDescent="0.25">
      <c r="B46" s="188" t="s">
        <v>10</v>
      </c>
      <c r="C46" s="188" t="s">
        <v>11</v>
      </c>
      <c r="D46" s="188" t="s">
        <v>11</v>
      </c>
      <c r="E46" s="188" t="s">
        <v>11</v>
      </c>
      <c r="F46" s="194" t="s">
        <v>28</v>
      </c>
      <c r="G46" s="188" t="s">
        <v>20</v>
      </c>
      <c r="H46" s="226" t="s">
        <v>11</v>
      </c>
      <c r="I46" s="188" t="s">
        <v>252</v>
      </c>
      <c r="J46" s="376" t="s">
        <v>99</v>
      </c>
      <c r="K46" s="377"/>
      <c r="L46" s="377"/>
      <c r="M46" s="377"/>
      <c r="N46" s="377"/>
      <c r="O46" s="377"/>
      <c r="P46" s="377"/>
      <c r="Q46" s="378"/>
      <c r="R46" s="154">
        <v>52000000</v>
      </c>
      <c r="S46" s="163"/>
      <c r="T46" s="161"/>
      <c r="U46" s="169"/>
      <c r="V46" s="174">
        <v>13200000</v>
      </c>
      <c r="W46" s="172"/>
      <c r="X46" s="41"/>
      <c r="Y46" s="5"/>
      <c r="Z46" s="186"/>
      <c r="AA46" s="169"/>
      <c r="AB46" s="37"/>
      <c r="AC46" s="169"/>
      <c r="AD46" s="204"/>
      <c r="AE46" s="209"/>
      <c r="AF46" s="172"/>
      <c r="AG46" s="174"/>
      <c r="AH46" s="85"/>
      <c r="AI46" s="169">
        <v>52000000</v>
      </c>
      <c r="AJ46" s="215">
        <f>SUM(AI46)</f>
        <v>52000000</v>
      </c>
      <c r="AK46" s="235" t="s">
        <v>128</v>
      </c>
    </row>
    <row r="47" spans="2:42" ht="45" customHeight="1" x14ac:dyDescent="0.25">
      <c r="B47" s="188" t="s">
        <v>10</v>
      </c>
      <c r="C47" s="188" t="s">
        <v>11</v>
      </c>
      <c r="D47" s="188" t="s">
        <v>11</v>
      </c>
      <c r="E47" s="188" t="s">
        <v>11</v>
      </c>
      <c r="F47" s="194" t="s">
        <v>28</v>
      </c>
      <c r="G47" s="188" t="s">
        <v>20</v>
      </c>
      <c r="H47" s="226" t="s">
        <v>11</v>
      </c>
      <c r="I47" s="188" t="s">
        <v>253</v>
      </c>
      <c r="J47" s="376" t="s">
        <v>156</v>
      </c>
      <c r="K47" s="377"/>
      <c r="L47" s="377"/>
      <c r="M47" s="377"/>
      <c r="N47" s="377"/>
      <c r="O47" s="377"/>
      <c r="P47" s="377"/>
      <c r="Q47" s="378"/>
      <c r="R47" s="154">
        <v>2916000000</v>
      </c>
      <c r="S47" s="163"/>
      <c r="T47" s="161"/>
      <c r="U47" s="169"/>
      <c r="V47" s="174"/>
      <c r="W47" s="172"/>
      <c r="X47" s="41"/>
      <c r="Y47" s="5"/>
      <c r="Z47" s="186"/>
      <c r="AA47" s="169"/>
      <c r="AB47" s="37"/>
      <c r="AC47" s="169"/>
      <c r="AD47" s="204"/>
      <c r="AE47" s="209"/>
      <c r="AF47" s="172"/>
      <c r="AG47" s="174"/>
      <c r="AH47" s="85"/>
      <c r="AI47" s="169">
        <v>2916000000</v>
      </c>
      <c r="AJ47" s="215">
        <f>SUM(AI47)</f>
        <v>2916000000</v>
      </c>
      <c r="AK47" s="231" t="s">
        <v>261</v>
      </c>
      <c r="AL47" s="231" t="s">
        <v>262</v>
      </c>
      <c r="AM47" s="231" t="s">
        <v>263</v>
      </c>
      <c r="AN47" s="231" t="s">
        <v>264</v>
      </c>
      <c r="AO47" s="231" t="s">
        <v>282</v>
      </c>
      <c r="AP47" s="231" t="s">
        <v>283</v>
      </c>
    </row>
    <row r="48" spans="2:42" ht="23.25" customHeight="1" x14ac:dyDescent="0.25">
      <c r="B48" s="240" t="s">
        <v>10</v>
      </c>
      <c r="C48" s="240" t="s">
        <v>11</v>
      </c>
      <c r="D48" s="240" t="s">
        <v>11</v>
      </c>
      <c r="E48" s="240" t="s">
        <v>11</v>
      </c>
      <c r="F48" s="35" t="s">
        <v>30</v>
      </c>
      <c r="G48" s="221"/>
      <c r="H48" s="230"/>
      <c r="I48" s="240"/>
      <c r="J48" s="379" t="s">
        <v>31</v>
      </c>
      <c r="K48" s="380"/>
      <c r="L48" s="380"/>
      <c r="M48" s="380"/>
      <c r="N48" s="380"/>
      <c r="O48" s="380"/>
      <c r="P48" s="380"/>
      <c r="Q48" s="381"/>
      <c r="R48" s="153">
        <f>R49+R56+R57+R60+R63</f>
        <v>3279840000</v>
      </c>
      <c r="S48" s="163"/>
      <c r="T48" s="161"/>
      <c r="U48" s="169"/>
      <c r="V48" s="174"/>
      <c r="W48" s="172"/>
      <c r="X48" s="41"/>
      <c r="Y48" s="5"/>
      <c r="Z48" s="186"/>
      <c r="AA48" s="169"/>
      <c r="AB48" s="37"/>
      <c r="AC48" s="169"/>
      <c r="AD48" s="204"/>
      <c r="AE48" s="209"/>
      <c r="AF48" s="172"/>
      <c r="AG48" s="174"/>
      <c r="AH48" s="85"/>
      <c r="AI48" s="169"/>
      <c r="AJ48" s="215"/>
      <c r="AK48" s="34"/>
    </row>
    <row r="49" spans="2:41" ht="33.75" customHeight="1" x14ac:dyDescent="0.25">
      <c r="B49" s="188" t="s">
        <v>10</v>
      </c>
      <c r="C49" s="188" t="s">
        <v>11</v>
      </c>
      <c r="D49" s="188" t="s">
        <v>11</v>
      </c>
      <c r="E49" s="188" t="s">
        <v>11</v>
      </c>
      <c r="F49" s="194" t="s">
        <v>30</v>
      </c>
      <c r="G49" s="188" t="s">
        <v>22</v>
      </c>
      <c r="H49" s="226"/>
      <c r="I49" s="188"/>
      <c r="J49" s="376" t="s">
        <v>105</v>
      </c>
      <c r="K49" s="377"/>
      <c r="L49" s="377"/>
      <c r="M49" s="377"/>
      <c r="N49" s="377"/>
      <c r="O49" s="377"/>
      <c r="P49" s="377"/>
      <c r="Q49" s="378"/>
      <c r="R49" s="154">
        <f>R50+R51+R52+R53+R54+R55</f>
        <v>2417840000</v>
      </c>
      <c r="S49" s="163"/>
      <c r="T49" s="161"/>
      <c r="U49" s="169"/>
      <c r="V49" s="174"/>
      <c r="W49" s="172"/>
      <c r="X49" s="41"/>
      <c r="Y49" s="5"/>
      <c r="Z49" s="186"/>
      <c r="AA49" s="169"/>
      <c r="AB49" s="37"/>
      <c r="AC49" s="169"/>
      <c r="AD49" s="204"/>
      <c r="AE49" s="209"/>
      <c r="AF49" s="172"/>
      <c r="AG49" s="174"/>
      <c r="AH49" s="85"/>
      <c r="AI49" s="169"/>
      <c r="AJ49" s="215"/>
      <c r="AK49" s="231"/>
      <c r="AL49" s="2"/>
    </row>
    <row r="50" spans="2:41" ht="33.75" customHeight="1" x14ac:dyDescent="0.25">
      <c r="B50" s="64" t="s">
        <v>10</v>
      </c>
      <c r="C50" s="64" t="s">
        <v>11</v>
      </c>
      <c r="D50" s="64" t="s">
        <v>11</v>
      </c>
      <c r="E50" s="64" t="s">
        <v>11</v>
      </c>
      <c r="F50" s="64" t="s">
        <v>30</v>
      </c>
      <c r="G50" s="64" t="s">
        <v>22</v>
      </c>
      <c r="H50" s="64"/>
      <c r="I50" s="64"/>
      <c r="J50" s="373" t="s">
        <v>105</v>
      </c>
      <c r="K50" s="374"/>
      <c r="L50" s="374"/>
      <c r="M50" s="374"/>
      <c r="N50" s="374"/>
      <c r="O50" s="374"/>
      <c r="P50" s="374"/>
      <c r="Q50" s="375"/>
      <c r="R50" s="217">
        <v>50000000</v>
      </c>
      <c r="S50" s="163"/>
      <c r="T50" s="161"/>
      <c r="U50" s="169"/>
      <c r="V50" s="174"/>
      <c r="W50" s="172"/>
      <c r="X50" s="41"/>
      <c r="Y50" s="5"/>
      <c r="Z50" s="186"/>
      <c r="AA50" s="169"/>
      <c r="AB50" s="37">
        <v>30000000</v>
      </c>
      <c r="AC50" s="169"/>
      <c r="AD50" s="204"/>
      <c r="AE50" s="209"/>
      <c r="AF50" s="172"/>
      <c r="AG50" s="174"/>
      <c r="AH50" s="85"/>
      <c r="AI50" s="169">
        <v>20000000</v>
      </c>
      <c r="AJ50" s="215">
        <f>SUM(S50:AI50)</f>
        <v>50000000</v>
      </c>
      <c r="AK50" s="231" t="s">
        <v>266</v>
      </c>
      <c r="AL50" s="2"/>
    </row>
    <row r="51" spans="2:41" ht="209.25" customHeight="1" x14ac:dyDescent="0.25">
      <c r="B51" s="64" t="s">
        <v>10</v>
      </c>
      <c r="C51" s="64" t="s">
        <v>11</v>
      </c>
      <c r="D51" s="64" t="s">
        <v>11</v>
      </c>
      <c r="E51" s="64" t="s">
        <v>11</v>
      </c>
      <c r="F51" s="64" t="s">
        <v>30</v>
      </c>
      <c r="G51" s="64" t="s">
        <v>22</v>
      </c>
      <c r="H51" s="250">
        <v>1</v>
      </c>
      <c r="I51" s="64"/>
      <c r="J51" s="373" t="s">
        <v>186</v>
      </c>
      <c r="K51" s="374"/>
      <c r="L51" s="374"/>
      <c r="M51" s="374"/>
      <c r="N51" s="374"/>
      <c r="O51" s="374"/>
      <c r="P51" s="374"/>
      <c r="Q51" s="375"/>
      <c r="R51" s="217">
        <v>335000000</v>
      </c>
      <c r="S51" s="163"/>
      <c r="T51" s="161"/>
      <c r="U51" s="169"/>
      <c r="V51" s="174"/>
      <c r="W51" s="172"/>
      <c r="X51" s="41"/>
      <c r="Y51" s="5"/>
      <c r="Z51" s="186"/>
      <c r="AA51" s="169"/>
      <c r="AB51" s="37">
        <f>30000000+305000000</f>
        <v>335000000</v>
      </c>
      <c r="AC51" s="169"/>
      <c r="AD51" s="204"/>
      <c r="AE51" s="209"/>
      <c r="AF51" s="172"/>
      <c r="AG51" s="174"/>
      <c r="AH51" s="85"/>
      <c r="AI51" s="169"/>
      <c r="AJ51" s="215">
        <f t="shared" ref="AJ51:AJ55" si="0">SUM(S51:AI51)</f>
        <v>335000000</v>
      </c>
      <c r="AK51" s="231" t="s">
        <v>285</v>
      </c>
      <c r="AM51" s="248" t="s">
        <v>187</v>
      </c>
      <c r="AN51" s="248" t="s">
        <v>190</v>
      </c>
    </row>
    <row r="52" spans="2:41" ht="30.75" customHeight="1" x14ac:dyDescent="0.25">
      <c r="B52" s="222" t="s">
        <v>10</v>
      </c>
      <c r="C52" s="222" t="s">
        <v>11</v>
      </c>
      <c r="D52" s="222" t="s">
        <v>11</v>
      </c>
      <c r="E52" s="222" t="s">
        <v>11</v>
      </c>
      <c r="F52" s="216" t="s">
        <v>30</v>
      </c>
      <c r="G52" s="222" t="s">
        <v>22</v>
      </c>
      <c r="H52" s="222" t="s">
        <v>13</v>
      </c>
      <c r="I52" s="222">
        <v>1</v>
      </c>
      <c r="J52" s="373" t="s">
        <v>164</v>
      </c>
      <c r="K52" s="374"/>
      <c r="L52" s="374"/>
      <c r="M52" s="374"/>
      <c r="N52" s="374"/>
      <c r="O52" s="374"/>
      <c r="P52" s="374"/>
      <c r="Q52" s="375"/>
      <c r="R52" s="217">
        <v>360500000</v>
      </c>
      <c r="S52" s="163"/>
      <c r="T52" s="161"/>
      <c r="U52" s="169"/>
      <c r="V52" s="174"/>
      <c r="W52" s="172"/>
      <c r="X52" s="41"/>
      <c r="Y52" s="5"/>
      <c r="Z52" s="186"/>
      <c r="AA52" s="169"/>
      <c r="AB52" s="37"/>
      <c r="AC52" s="169"/>
      <c r="AD52" s="204"/>
      <c r="AE52" s="209"/>
      <c r="AF52" s="172"/>
      <c r="AG52" s="174"/>
      <c r="AH52" s="85">
        <v>360500000</v>
      </c>
      <c r="AI52" s="169"/>
      <c r="AJ52" s="215">
        <f t="shared" si="0"/>
        <v>360500000</v>
      </c>
      <c r="AK52" s="235" t="s">
        <v>188</v>
      </c>
      <c r="AL52" s="2"/>
    </row>
    <row r="53" spans="2:41" ht="53.25" customHeight="1" x14ac:dyDescent="0.25">
      <c r="B53" s="64" t="s">
        <v>10</v>
      </c>
      <c r="C53" s="64" t="s">
        <v>11</v>
      </c>
      <c r="D53" s="64" t="s">
        <v>11</v>
      </c>
      <c r="E53" s="64" t="s">
        <v>11</v>
      </c>
      <c r="F53" s="64" t="s">
        <v>30</v>
      </c>
      <c r="G53" s="64" t="s">
        <v>22</v>
      </c>
      <c r="H53" s="64" t="s">
        <v>13</v>
      </c>
      <c r="I53" s="222">
        <v>3</v>
      </c>
      <c r="J53" s="373" t="s">
        <v>249</v>
      </c>
      <c r="K53" s="374"/>
      <c r="L53" s="374"/>
      <c r="M53" s="374"/>
      <c r="N53" s="374"/>
      <c r="O53" s="374"/>
      <c r="P53" s="374"/>
      <c r="Q53" s="375"/>
      <c r="R53" s="217">
        <v>380340000</v>
      </c>
      <c r="S53" s="163"/>
      <c r="T53" s="161"/>
      <c r="U53" s="169"/>
      <c r="V53" s="174"/>
      <c r="W53" s="172"/>
      <c r="X53" s="41"/>
      <c r="Y53" s="5"/>
      <c r="Z53" s="186"/>
      <c r="AA53" s="169"/>
      <c r="AB53" s="37"/>
      <c r="AC53" s="169"/>
      <c r="AD53" s="204"/>
      <c r="AE53" s="209"/>
      <c r="AF53" s="172"/>
      <c r="AG53" s="174"/>
      <c r="AH53" s="85">
        <v>380340000</v>
      </c>
      <c r="AI53" s="169"/>
      <c r="AJ53" s="215">
        <f t="shared" si="0"/>
        <v>380340000</v>
      </c>
      <c r="AK53" s="235" t="s">
        <v>267</v>
      </c>
      <c r="AM53" s="248" t="s">
        <v>255</v>
      </c>
    </row>
    <row r="54" spans="2:41" ht="83.25" customHeight="1" x14ac:dyDescent="0.25">
      <c r="B54" s="222" t="s">
        <v>10</v>
      </c>
      <c r="C54" s="222" t="s">
        <v>11</v>
      </c>
      <c r="D54" s="222" t="s">
        <v>11</v>
      </c>
      <c r="E54" s="222" t="s">
        <v>11</v>
      </c>
      <c r="F54" s="216" t="s">
        <v>30</v>
      </c>
      <c r="G54" s="222" t="s">
        <v>22</v>
      </c>
      <c r="H54" s="222" t="s">
        <v>13</v>
      </c>
      <c r="I54" s="222">
        <v>9</v>
      </c>
      <c r="J54" s="373" t="s">
        <v>104</v>
      </c>
      <c r="K54" s="374"/>
      <c r="L54" s="374"/>
      <c r="M54" s="374"/>
      <c r="N54" s="374"/>
      <c r="O54" s="374"/>
      <c r="P54" s="374"/>
      <c r="Q54" s="375"/>
      <c r="R54" s="217">
        <v>450000000</v>
      </c>
      <c r="S54" s="163"/>
      <c r="T54" s="161"/>
      <c r="U54" s="169"/>
      <c r="V54" s="174"/>
      <c r="W54" s="172"/>
      <c r="X54" s="41"/>
      <c r="Y54" s="5"/>
      <c r="Z54" s="186"/>
      <c r="AA54" s="169"/>
      <c r="AB54" s="37"/>
      <c r="AC54" s="169"/>
      <c r="AD54" s="204"/>
      <c r="AE54" s="209"/>
      <c r="AF54" s="172"/>
      <c r="AG54" s="174"/>
      <c r="AH54" s="85">
        <v>450000000</v>
      </c>
      <c r="AI54" s="169"/>
      <c r="AJ54" s="215">
        <f t="shared" si="0"/>
        <v>450000000</v>
      </c>
      <c r="AK54" s="235" t="s">
        <v>286</v>
      </c>
    </row>
    <row r="55" spans="2:41" ht="45" customHeight="1" x14ac:dyDescent="0.25">
      <c r="B55" s="216" t="s">
        <v>10</v>
      </c>
      <c r="C55" s="216" t="s">
        <v>11</v>
      </c>
      <c r="D55" s="216" t="s">
        <v>11</v>
      </c>
      <c r="E55" s="216" t="s">
        <v>11</v>
      </c>
      <c r="F55" s="216" t="s">
        <v>30</v>
      </c>
      <c r="G55" s="216" t="s">
        <v>22</v>
      </c>
      <c r="H55" s="216" t="s">
        <v>13</v>
      </c>
      <c r="I55" s="222">
        <v>9</v>
      </c>
      <c r="J55" s="373" t="s">
        <v>104</v>
      </c>
      <c r="K55" s="374"/>
      <c r="L55" s="374"/>
      <c r="M55" s="374"/>
      <c r="N55" s="374"/>
      <c r="O55" s="374"/>
      <c r="P55" s="374"/>
      <c r="Q55" s="375"/>
      <c r="R55" s="217">
        <f>102000000+740000000</f>
        <v>842000000</v>
      </c>
      <c r="S55" s="163"/>
      <c r="T55" s="161"/>
      <c r="U55" s="169"/>
      <c r="V55" s="174"/>
      <c r="W55" s="172"/>
      <c r="X55" s="41"/>
      <c r="Y55" s="5"/>
      <c r="Z55" s="186"/>
      <c r="AA55" s="169"/>
      <c r="AB55" s="37"/>
      <c r="AC55" s="169"/>
      <c r="AD55" s="204"/>
      <c r="AE55" s="209"/>
      <c r="AF55" s="172"/>
      <c r="AG55" s="174"/>
      <c r="AH55" s="85"/>
      <c r="AI55" s="169">
        <v>102000000</v>
      </c>
      <c r="AJ55" s="215">
        <f t="shared" si="0"/>
        <v>102000000</v>
      </c>
      <c r="AK55" s="244" t="s">
        <v>269</v>
      </c>
      <c r="AL55" s="273" t="s">
        <v>287</v>
      </c>
      <c r="AM55" s="248" t="s">
        <v>191</v>
      </c>
      <c r="AN55" s="248" t="s">
        <v>197</v>
      </c>
      <c r="AO55" s="248" t="s">
        <v>200</v>
      </c>
    </row>
    <row r="56" spans="2:41" ht="23.25" customHeight="1" x14ac:dyDescent="0.25">
      <c r="B56" s="188" t="s">
        <v>10</v>
      </c>
      <c r="C56" s="188" t="s">
        <v>11</v>
      </c>
      <c r="D56" s="188" t="s">
        <v>11</v>
      </c>
      <c r="E56" s="188" t="s">
        <v>11</v>
      </c>
      <c r="F56" s="194" t="s">
        <v>30</v>
      </c>
      <c r="G56" s="188" t="s">
        <v>16</v>
      </c>
      <c r="H56" s="226"/>
      <c r="I56" s="188"/>
      <c r="J56" s="376" t="s">
        <v>55</v>
      </c>
      <c r="K56" s="377"/>
      <c r="L56" s="377"/>
      <c r="M56" s="377"/>
      <c r="N56" s="377"/>
      <c r="O56" s="377"/>
      <c r="P56" s="377"/>
      <c r="Q56" s="378"/>
      <c r="R56" s="154">
        <v>75000000</v>
      </c>
      <c r="S56" s="163"/>
      <c r="T56" s="161">
        <v>1299677</v>
      </c>
      <c r="U56" s="169"/>
      <c r="V56" s="174">
        <v>1800000</v>
      </c>
      <c r="W56" s="172">
        <v>724055</v>
      </c>
      <c r="X56" s="41"/>
      <c r="Y56" s="5"/>
      <c r="Z56" s="186"/>
      <c r="AA56" s="169"/>
      <c r="AB56" s="37"/>
      <c r="AC56" s="169"/>
      <c r="AD56" s="204"/>
      <c r="AE56" s="209"/>
      <c r="AF56" s="172"/>
      <c r="AG56" s="174"/>
      <c r="AH56" s="85"/>
      <c r="AI56" s="169">
        <v>75000000</v>
      </c>
      <c r="AJ56" s="215">
        <f>AI56</f>
        <v>75000000</v>
      </c>
      <c r="AK56" s="244" t="s">
        <v>110</v>
      </c>
    </row>
    <row r="57" spans="2:41" ht="23.25" customHeight="1" x14ac:dyDescent="0.25">
      <c r="B57" s="188" t="s">
        <v>10</v>
      </c>
      <c r="C57" s="188" t="s">
        <v>11</v>
      </c>
      <c r="D57" s="188" t="s">
        <v>11</v>
      </c>
      <c r="E57" s="188" t="s">
        <v>11</v>
      </c>
      <c r="F57" s="194" t="s">
        <v>30</v>
      </c>
      <c r="G57" s="188" t="s">
        <v>25</v>
      </c>
      <c r="H57" s="226"/>
      <c r="I57" s="188"/>
      <c r="J57" s="419" t="s">
        <v>58</v>
      </c>
      <c r="K57" s="420"/>
      <c r="L57" s="420"/>
      <c r="M57" s="420"/>
      <c r="N57" s="420"/>
      <c r="O57" s="420"/>
      <c r="P57" s="420"/>
      <c r="Q57" s="421"/>
      <c r="R57" s="269">
        <f>R58+R59</f>
        <v>636000000</v>
      </c>
      <c r="S57" s="274"/>
      <c r="T57" s="275"/>
      <c r="U57" s="270"/>
      <c r="V57" s="276"/>
      <c r="W57" s="277"/>
      <c r="X57" s="278"/>
      <c r="Y57" s="5"/>
      <c r="Z57" s="186"/>
      <c r="AA57" s="169"/>
      <c r="AB57" s="37"/>
      <c r="AC57" s="169"/>
      <c r="AD57" s="204"/>
      <c r="AE57" s="209"/>
      <c r="AF57" s="172"/>
      <c r="AG57" s="174"/>
      <c r="AH57" s="85"/>
      <c r="AI57" s="169"/>
      <c r="AJ57" s="215"/>
      <c r="AK57" s="244" t="s">
        <v>172</v>
      </c>
    </row>
    <row r="58" spans="2:41" ht="23.25" customHeight="1" x14ac:dyDescent="0.25">
      <c r="B58" s="216" t="s">
        <v>10</v>
      </c>
      <c r="C58" s="216" t="s">
        <v>11</v>
      </c>
      <c r="D58" s="216" t="s">
        <v>11</v>
      </c>
      <c r="E58" s="216" t="s">
        <v>11</v>
      </c>
      <c r="F58" s="216" t="s">
        <v>30</v>
      </c>
      <c r="G58" s="216" t="s">
        <v>25</v>
      </c>
      <c r="H58" s="222" t="s">
        <v>11</v>
      </c>
      <c r="I58" s="216"/>
      <c r="J58" s="373" t="s">
        <v>57</v>
      </c>
      <c r="K58" s="374"/>
      <c r="L58" s="374"/>
      <c r="M58" s="374"/>
      <c r="N58" s="374"/>
      <c r="O58" s="374"/>
      <c r="P58" s="374"/>
      <c r="Q58" s="375"/>
      <c r="R58" s="217">
        <v>246000000</v>
      </c>
      <c r="S58" s="163"/>
      <c r="T58" s="161"/>
      <c r="U58" s="169"/>
      <c r="V58" s="174"/>
      <c r="W58" s="172"/>
      <c r="X58" s="41"/>
      <c r="Y58" s="5"/>
      <c r="Z58" s="186"/>
      <c r="AA58" s="169"/>
      <c r="AB58" s="37"/>
      <c r="AC58" s="169"/>
      <c r="AD58" s="204"/>
      <c r="AE58" s="209"/>
      <c r="AF58" s="172"/>
      <c r="AG58" s="174"/>
      <c r="AH58" s="85"/>
      <c r="AI58" s="169">
        <v>246000000</v>
      </c>
      <c r="AJ58" s="215">
        <f>SUM(S58:AI58)</f>
        <v>246000000</v>
      </c>
      <c r="AK58" s="244" t="s">
        <v>131</v>
      </c>
      <c r="AL58" s="233">
        <v>205410000</v>
      </c>
    </row>
    <row r="59" spans="2:41" ht="23.25" customHeight="1" x14ac:dyDescent="0.25">
      <c r="B59" s="216" t="s">
        <v>10</v>
      </c>
      <c r="C59" s="216" t="s">
        <v>11</v>
      </c>
      <c r="D59" s="216" t="s">
        <v>11</v>
      </c>
      <c r="E59" s="216" t="s">
        <v>11</v>
      </c>
      <c r="F59" s="216" t="s">
        <v>30</v>
      </c>
      <c r="G59" s="216" t="s">
        <v>25</v>
      </c>
      <c r="H59" s="222" t="s">
        <v>34</v>
      </c>
      <c r="I59" s="216"/>
      <c r="J59" s="373" t="s">
        <v>56</v>
      </c>
      <c r="K59" s="374"/>
      <c r="L59" s="374"/>
      <c r="M59" s="374"/>
      <c r="N59" s="374"/>
      <c r="O59" s="374"/>
      <c r="P59" s="374"/>
      <c r="Q59" s="375"/>
      <c r="R59" s="217">
        <v>390000000</v>
      </c>
      <c r="S59" s="163"/>
      <c r="T59" s="161"/>
      <c r="U59" s="169"/>
      <c r="V59" s="174"/>
      <c r="W59" s="172"/>
      <c r="X59" s="41"/>
      <c r="Y59" s="5"/>
      <c r="Z59" s="186"/>
      <c r="AA59" s="169"/>
      <c r="AB59" s="37"/>
      <c r="AC59" s="169"/>
      <c r="AD59" s="204"/>
      <c r="AE59" s="209"/>
      <c r="AF59" s="172"/>
      <c r="AG59" s="174"/>
      <c r="AH59" s="85"/>
      <c r="AI59" s="169">
        <v>390000000</v>
      </c>
      <c r="AJ59" s="215">
        <f>AI59</f>
        <v>390000000</v>
      </c>
      <c r="AK59" s="244" t="s">
        <v>129</v>
      </c>
    </row>
    <row r="60" spans="2:41" ht="45" customHeight="1" x14ac:dyDescent="0.25">
      <c r="B60" s="188" t="s">
        <v>10</v>
      </c>
      <c r="C60" s="188" t="s">
        <v>11</v>
      </c>
      <c r="D60" s="188" t="s">
        <v>11</v>
      </c>
      <c r="E60" s="188" t="s">
        <v>11</v>
      </c>
      <c r="F60" s="194" t="s">
        <v>30</v>
      </c>
      <c r="G60" s="188" t="s">
        <v>28</v>
      </c>
      <c r="H60" s="226"/>
      <c r="I60" s="188"/>
      <c r="J60" s="419" t="s">
        <v>61</v>
      </c>
      <c r="K60" s="420"/>
      <c r="L60" s="420"/>
      <c r="M60" s="420"/>
      <c r="N60" s="420"/>
      <c r="O60" s="420"/>
      <c r="P60" s="420"/>
      <c r="Q60" s="421"/>
      <c r="R60" s="269">
        <f>R61+R62</f>
        <v>140000000</v>
      </c>
      <c r="S60" s="274"/>
      <c r="T60" s="275"/>
      <c r="U60" s="270"/>
      <c r="V60" s="276"/>
      <c r="W60" s="277"/>
      <c r="X60" s="278"/>
      <c r="Y60" s="279"/>
      <c r="Z60" s="280"/>
      <c r="AA60" s="270"/>
      <c r="AB60" s="281"/>
      <c r="AC60" s="270"/>
      <c r="AD60" s="204"/>
      <c r="AE60" s="209"/>
      <c r="AF60" s="172"/>
      <c r="AG60" s="174"/>
      <c r="AH60" s="85"/>
      <c r="AI60" s="169"/>
      <c r="AJ60" s="215">
        <f>SUM(S60:AI60)</f>
        <v>0</v>
      </c>
      <c r="AK60" s="244" t="s">
        <v>172</v>
      </c>
      <c r="AL60" s="2"/>
    </row>
    <row r="61" spans="2:41" ht="23.25" customHeight="1" x14ac:dyDescent="0.25">
      <c r="B61" s="216" t="s">
        <v>10</v>
      </c>
      <c r="C61" s="216" t="s">
        <v>11</v>
      </c>
      <c r="D61" s="216" t="s">
        <v>11</v>
      </c>
      <c r="E61" s="216" t="s">
        <v>11</v>
      </c>
      <c r="F61" s="216" t="s">
        <v>30</v>
      </c>
      <c r="G61" s="222" t="s">
        <v>28</v>
      </c>
      <c r="H61" s="223" t="s">
        <v>13</v>
      </c>
      <c r="I61" s="216" t="s">
        <v>254</v>
      </c>
      <c r="J61" s="373" t="s">
        <v>59</v>
      </c>
      <c r="K61" s="374"/>
      <c r="L61" s="374"/>
      <c r="M61" s="374"/>
      <c r="N61" s="374"/>
      <c r="O61" s="374"/>
      <c r="P61" s="374"/>
      <c r="Q61" s="375"/>
      <c r="R61" s="217">
        <v>80000000</v>
      </c>
      <c r="S61" s="163"/>
      <c r="T61" s="161"/>
      <c r="U61" s="169"/>
      <c r="V61" s="174"/>
      <c r="W61" s="172"/>
      <c r="X61" s="41"/>
      <c r="Y61" s="5"/>
      <c r="Z61" s="186"/>
      <c r="AA61" s="169"/>
      <c r="AB61" s="37"/>
      <c r="AC61" s="169"/>
      <c r="AD61" s="204"/>
      <c r="AE61" s="209"/>
      <c r="AF61" s="172"/>
      <c r="AG61" s="174"/>
      <c r="AH61" s="85"/>
      <c r="AI61" s="169">
        <v>80000000</v>
      </c>
      <c r="AJ61" s="215">
        <f>AI61</f>
        <v>80000000</v>
      </c>
      <c r="AK61" s="244" t="s">
        <v>192</v>
      </c>
      <c r="AM61" s="247" t="s">
        <v>193</v>
      </c>
    </row>
    <row r="62" spans="2:41" ht="62.25" customHeight="1" x14ac:dyDescent="0.25">
      <c r="B62" s="216" t="s">
        <v>10</v>
      </c>
      <c r="C62" s="216" t="s">
        <v>11</v>
      </c>
      <c r="D62" s="216" t="s">
        <v>11</v>
      </c>
      <c r="E62" s="216" t="s">
        <v>11</v>
      </c>
      <c r="F62" s="216" t="s">
        <v>30</v>
      </c>
      <c r="G62" s="222" t="s">
        <v>28</v>
      </c>
      <c r="H62" s="223" t="s">
        <v>11</v>
      </c>
      <c r="I62" s="216" t="s">
        <v>119</v>
      </c>
      <c r="J62" s="373" t="s">
        <v>113</v>
      </c>
      <c r="K62" s="374"/>
      <c r="L62" s="374"/>
      <c r="M62" s="374"/>
      <c r="N62" s="374"/>
      <c r="O62" s="374"/>
      <c r="P62" s="374"/>
      <c r="Q62" s="375"/>
      <c r="R62" s="217">
        <v>60000000</v>
      </c>
      <c r="S62" s="163"/>
      <c r="T62" s="161">
        <v>3000000</v>
      </c>
      <c r="U62" s="169">
        <v>3000000</v>
      </c>
      <c r="V62" s="174">
        <v>3000000</v>
      </c>
      <c r="W62" s="172">
        <v>3000000</v>
      </c>
      <c r="X62" s="41"/>
      <c r="Y62" s="5">
        <v>3000000</v>
      </c>
      <c r="Z62" s="186">
        <v>3000000</v>
      </c>
      <c r="AA62" s="169">
        <v>500000</v>
      </c>
      <c r="AB62" s="37">
        <v>30000000</v>
      </c>
      <c r="AC62" s="169"/>
      <c r="AD62" s="204">
        <v>3500000</v>
      </c>
      <c r="AE62" s="209"/>
      <c r="AF62" s="172"/>
      <c r="AG62" s="174"/>
      <c r="AH62" s="85"/>
      <c r="AI62" s="169">
        <v>8000000</v>
      </c>
      <c r="AJ62" s="215">
        <f>SUM(S62:AI62)</f>
        <v>60000000</v>
      </c>
      <c r="AK62" s="244" t="s">
        <v>280</v>
      </c>
      <c r="AM62" s="247" t="s">
        <v>175</v>
      </c>
      <c r="AN62" s="247" t="s">
        <v>176</v>
      </c>
    </row>
    <row r="63" spans="2:41" ht="38.25" customHeight="1" x14ac:dyDescent="0.25">
      <c r="B63" s="188" t="s">
        <v>10</v>
      </c>
      <c r="C63" s="188" t="s">
        <v>11</v>
      </c>
      <c r="D63" s="188" t="s">
        <v>11</v>
      </c>
      <c r="E63" s="188" t="s">
        <v>11</v>
      </c>
      <c r="F63" s="194" t="s">
        <v>30</v>
      </c>
      <c r="G63" s="188" t="s">
        <v>32</v>
      </c>
      <c r="H63" s="226"/>
      <c r="I63" s="188"/>
      <c r="J63" s="376" t="s">
        <v>60</v>
      </c>
      <c r="K63" s="377"/>
      <c r="L63" s="377"/>
      <c r="M63" s="377"/>
      <c r="N63" s="377"/>
      <c r="O63" s="377"/>
      <c r="P63" s="377"/>
      <c r="Q63" s="378"/>
      <c r="R63" s="154">
        <v>11000000</v>
      </c>
      <c r="S63" s="163">
        <v>42840</v>
      </c>
      <c r="T63" s="161">
        <v>76000</v>
      </c>
      <c r="U63" s="169"/>
      <c r="V63" s="174"/>
      <c r="W63" s="172"/>
      <c r="X63" s="41"/>
      <c r="Y63" s="5"/>
      <c r="Z63" s="186"/>
      <c r="AA63" s="169"/>
      <c r="AB63" s="37"/>
      <c r="AC63" s="169"/>
      <c r="AD63" s="204"/>
      <c r="AE63" s="209"/>
      <c r="AF63" s="172"/>
      <c r="AG63" s="174"/>
      <c r="AH63" s="85"/>
      <c r="AI63" s="169">
        <v>11000000</v>
      </c>
      <c r="AJ63" s="215">
        <f>AI63</f>
        <v>11000000</v>
      </c>
      <c r="AK63" s="244" t="s">
        <v>268</v>
      </c>
    </row>
    <row r="64" spans="2:41" ht="23.25" customHeight="1" x14ac:dyDescent="0.25">
      <c r="B64" s="240" t="s">
        <v>10</v>
      </c>
      <c r="C64" s="240" t="s">
        <v>11</v>
      </c>
      <c r="D64" s="240" t="s">
        <v>11</v>
      </c>
      <c r="E64" s="240" t="s">
        <v>11</v>
      </c>
      <c r="F64" s="35" t="s">
        <v>32</v>
      </c>
      <c r="G64" s="382"/>
      <c r="H64" s="383"/>
      <c r="I64" s="240"/>
      <c r="J64" s="379" t="s">
        <v>33</v>
      </c>
      <c r="K64" s="380"/>
      <c r="L64" s="380"/>
      <c r="M64" s="380"/>
      <c r="N64" s="380"/>
      <c r="O64" s="380"/>
      <c r="P64" s="380"/>
      <c r="Q64" s="381"/>
      <c r="R64" s="153">
        <f>R65+R66</f>
        <v>76000000</v>
      </c>
      <c r="S64" s="163"/>
      <c r="T64" s="161"/>
      <c r="U64" s="169"/>
      <c r="V64" s="174"/>
      <c r="W64" s="172"/>
      <c r="X64" s="41"/>
      <c r="Y64" s="5"/>
      <c r="Z64" s="186"/>
      <c r="AA64" s="169"/>
      <c r="AB64" s="37"/>
      <c r="AC64" s="169"/>
      <c r="AD64" s="204"/>
      <c r="AE64" s="209"/>
      <c r="AF64" s="172"/>
      <c r="AG64" s="174"/>
      <c r="AH64" s="85"/>
      <c r="AI64" s="169"/>
      <c r="AJ64" s="215"/>
      <c r="AK64" s="244"/>
      <c r="AM64" s="248" t="s">
        <v>194</v>
      </c>
      <c r="AN64" s="248" t="s">
        <v>199</v>
      </c>
    </row>
    <row r="65" spans="2:39" ht="23.25" customHeight="1" x14ac:dyDescent="0.25">
      <c r="B65" s="188" t="s">
        <v>10</v>
      </c>
      <c r="C65" s="188" t="s">
        <v>11</v>
      </c>
      <c r="D65" s="188" t="s">
        <v>11</v>
      </c>
      <c r="E65" s="188" t="s">
        <v>11</v>
      </c>
      <c r="F65" s="194" t="s">
        <v>32</v>
      </c>
      <c r="G65" s="188" t="s">
        <v>20</v>
      </c>
      <c r="H65" s="226"/>
      <c r="I65" s="188"/>
      <c r="J65" s="376" t="s">
        <v>52</v>
      </c>
      <c r="K65" s="377"/>
      <c r="L65" s="377"/>
      <c r="M65" s="377"/>
      <c r="N65" s="377"/>
      <c r="O65" s="377"/>
      <c r="P65" s="377"/>
      <c r="Q65" s="378"/>
      <c r="R65" s="154">
        <v>50000000</v>
      </c>
      <c r="S65" s="163"/>
      <c r="T65" s="161"/>
      <c r="U65" s="169"/>
      <c r="V65" s="174"/>
      <c r="W65" s="172"/>
      <c r="X65" s="41"/>
      <c r="Y65" s="5"/>
      <c r="Z65" s="186"/>
      <c r="AA65" s="169"/>
      <c r="AB65" s="37"/>
      <c r="AC65" s="169"/>
      <c r="AD65" s="204"/>
      <c r="AE65" s="209"/>
      <c r="AF65" s="172"/>
      <c r="AG65" s="174"/>
      <c r="AH65" s="85">
        <v>50000000</v>
      </c>
      <c r="AI65" s="169"/>
      <c r="AJ65" s="215">
        <f>SUM(S65:AI65)</f>
        <v>50000000</v>
      </c>
      <c r="AK65" s="244" t="s">
        <v>256</v>
      </c>
      <c r="AL65" s="244" t="s">
        <v>276</v>
      </c>
    </row>
    <row r="66" spans="2:39" ht="33.75" customHeight="1" x14ac:dyDescent="0.25">
      <c r="B66" s="188" t="s">
        <v>10</v>
      </c>
      <c r="C66" s="188" t="s">
        <v>11</v>
      </c>
      <c r="D66" s="188" t="s">
        <v>11</v>
      </c>
      <c r="E66" s="188" t="s">
        <v>11</v>
      </c>
      <c r="F66" s="194" t="s">
        <v>32</v>
      </c>
      <c r="G66" s="188" t="s">
        <v>16</v>
      </c>
      <c r="H66" s="226"/>
      <c r="I66" s="188"/>
      <c r="J66" s="376" t="s">
        <v>53</v>
      </c>
      <c r="K66" s="377"/>
      <c r="L66" s="377"/>
      <c r="M66" s="377"/>
      <c r="N66" s="377"/>
      <c r="O66" s="377"/>
      <c r="P66" s="377"/>
      <c r="Q66" s="378"/>
      <c r="R66" s="154">
        <v>26000000</v>
      </c>
      <c r="S66" s="163">
        <v>2000000</v>
      </c>
      <c r="T66" s="161"/>
      <c r="U66" s="169"/>
      <c r="V66" s="174">
        <v>1440000</v>
      </c>
      <c r="W66" s="172"/>
      <c r="X66" s="41"/>
      <c r="Y66" s="5"/>
      <c r="Z66" s="186"/>
      <c r="AA66" s="169"/>
      <c r="AB66" s="37"/>
      <c r="AC66" s="169"/>
      <c r="AD66" s="204"/>
      <c r="AE66" s="209"/>
      <c r="AF66" s="172"/>
      <c r="AG66" s="174"/>
      <c r="AH66" s="85"/>
      <c r="AI66" s="169">
        <v>26000000</v>
      </c>
      <c r="AJ66" s="215">
        <f>AI66</f>
        <v>26000000</v>
      </c>
    </row>
    <row r="67" spans="2:39" ht="40.5" customHeight="1" x14ac:dyDescent="0.25">
      <c r="B67" s="240" t="s">
        <v>10</v>
      </c>
      <c r="C67" s="240" t="s">
        <v>11</v>
      </c>
      <c r="D67" s="240" t="s">
        <v>11</v>
      </c>
      <c r="E67" s="240" t="s">
        <v>11</v>
      </c>
      <c r="F67" s="35" t="s">
        <v>32</v>
      </c>
      <c r="G67" s="240" t="s">
        <v>26</v>
      </c>
      <c r="H67" s="241"/>
      <c r="I67" s="240"/>
      <c r="J67" s="379" t="s">
        <v>54</v>
      </c>
      <c r="K67" s="380"/>
      <c r="L67" s="380"/>
      <c r="M67" s="380"/>
      <c r="N67" s="380"/>
      <c r="O67" s="380"/>
      <c r="P67" s="380"/>
      <c r="Q67" s="381"/>
      <c r="R67" s="153">
        <v>753200000</v>
      </c>
      <c r="S67" s="200"/>
      <c r="T67" s="161"/>
      <c r="U67" s="169"/>
      <c r="V67" s="174"/>
      <c r="W67" s="172"/>
      <c r="X67" s="41"/>
      <c r="Y67" s="5"/>
      <c r="Z67" s="186"/>
      <c r="AA67" s="169"/>
      <c r="AB67" s="37"/>
      <c r="AC67" s="169"/>
      <c r="AD67" s="204"/>
      <c r="AE67" s="209"/>
      <c r="AF67" s="172"/>
      <c r="AG67" s="174"/>
      <c r="AH67" s="85">
        <v>753200000</v>
      </c>
      <c r="AI67" s="169"/>
      <c r="AJ67" s="215">
        <f>SUM(S67:AI67)</f>
        <v>753200000</v>
      </c>
      <c r="AK67" s="244" t="s">
        <v>258</v>
      </c>
    </row>
    <row r="68" spans="2:39" ht="23.25" customHeight="1" x14ac:dyDescent="0.25">
      <c r="B68" s="240" t="s">
        <v>10</v>
      </c>
      <c r="C68" s="240" t="s">
        <v>11</v>
      </c>
      <c r="D68" s="240" t="s">
        <v>11</v>
      </c>
      <c r="E68" s="240" t="s">
        <v>11</v>
      </c>
      <c r="F68" s="35" t="s">
        <v>107</v>
      </c>
      <c r="G68" s="240"/>
      <c r="H68" s="241"/>
      <c r="I68" s="240"/>
      <c r="J68" s="384" t="s">
        <v>106</v>
      </c>
      <c r="K68" s="385"/>
      <c r="L68" s="385"/>
      <c r="M68" s="385"/>
      <c r="N68" s="385"/>
      <c r="O68" s="385"/>
      <c r="P68" s="385"/>
      <c r="Q68" s="386"/>
      <c r="R68" s="153">
        <v>150000000</v>
      </c>
      <c r="S68" s="163"/>
      <c r="T68" s="161"/>
      <c r="U68" s="169"/>
      <c r="V68" s="174"/>
      <c r="W68" s="172"/>
      <c r="X68" s="41"/>
      <c r="Y68" s="5"/>
      <c r="Z68" s="186"/>
      <c r="AA68" s="169"/>
      <c r="AB68" s="37"/>
      <c r="AC68" s="169"/>
      <c r="AD68" s="204"/>
      <c r="AE68" s="209"/>
      <c r="AF68" s="172"/>
      <c r="AG68" s="174"/>
      <c r="AH68" s="212">
        <v>70000000</v>
      </c>
      <c r="AI68" s="169">
        <v>150000000</v>
      </c>
      <c r="AJ68" s="215">
        <f>AI68</f>
        <v>150000000</v>
      </c>
      <c r="AK68" s="244" t="s">
        <v>257</v>
      </c>
      <c r="AM68" s="247" t="s">
        <v>178</v>
      </c>
    </row>
    <row r="69" spans="2:39" ht="23.25" customHeight="1" x14ac:dyDescent="0.25">
      <c r="B69" s="238" t="s">
        <v>10</v>
      </c>
      <c r="C69" s="238" t="s">
        <v>34</v>
      </c>
      <c r="D69" s="238"/>
      <c r="E69" s="238"/>
      <c r="F69" s="90"/>
      <c r="G69" s="370"/>
      <c r="H69" s="371"/>
      <c r="I69" s="238"/>
      <c r="J69" s="367" t="s">
        <v>35</v>
      </c>
      <c r="K69" s="368"/>
      <c r="L69" s="368"/>
      <c r="M69" s="368"/>
      <c r="N69" s="368"/>
      <c r="O69" s="368"/>
      <c r="P69" s="368"/>
      <c r="Q69" s="369"/>
      <c r="R69" s="150">
        <f>R70+R74</f>
        <v>293000000</v>
      </c>
      <c r="S69" s="162"/>
      <c r="T69" s="160"/>
      <c r="U69" s="168"/>
      <c r="V69" s="173"/>
      <c r="W69" s="171"/>
      <c r="X69" s="181"/>
      <c r="Y69" s="183"/>
      <c r="Z69" s="185"/>
      <c r="AA69" s="168"/>
      <c r="AB69" s="206"/>
      <c r="AC69" s="168"/>
      <c r="AD69" s="203"/>
      <c r="AE69" s="208"/>
      <c r="AF69" s="171"/>
      <c r="AG69" s="173"/>
      <c r="AH69" s="211"/>
      <c r="AI69" s="168"/>
      <c r="AJ69" s="215"/>
    </row>
    <row r="70" spans="2:39" ht="23.25" customHeight="1" x14ac:dyDescent="0.25">
      <c r="B70" s="236" t="s">
        <v>10</v>
      </c>
      <c r="C70" s="236" t="s">
        <v>34</v>
      </c>
      <c r="D70" s="236" t="s">
        <v>36</v>
      </c>
      <c r="E70" s="236"/>
      <c r="F70" s="93"/>
      <c r="G70" s="357"/>
      <c r="H70" s="358"/>
      <c r="I70" s="236"/>
      <c r="J70" s="359" t="s">
        <v>37</v>
      </c>
      <c r="K70" s="360"/>
      <c r="L70" s="360"/>
      <c r="M70" s="360"/>
      <c r="N70" s="360"/>
      <c r="O70" s="360"/>
      <c r="P70" s="360"/>
      <c r="Q70" s="361"/>
      <c r="R70" s="151">
        <f>R71</f>
        <v>90000000</v>
      </c>
      <c r="S70" s="163"/>
      <c r="T70" s="161"/>
      <c r="U70" s="169"/>
      <c r="V70" s="174"/>
      <c r="W70" s="172"/>
      <c r="X70" s="41"/>
      <c r="Y70" s="5"/>
      <c r="Z70" s="186"/>
      <c r="AA70" s="169"/>
      <c r="AB70" s="37"/>
      <c r="AC70" s="169"/>
      <c r="AD70" s="204"/>
      <c r="AE70" s="209"/>
      <c r="AF70" s="172"/>
      <c r="AG70" s="174"/>
      <c r="AH70" s="85"/>
      <c r="AI70" s="169"/>
      <c r="AJ70" s="215"/>
    </row>
    <row r="71" spans="2:39" ht="23.25" customHeight="1" x14ac:dyDescent="0.25">
      <c r="B71" s="242" t="s">
        <v>10</v>
      </c>
      <c r="C71" s="242" t="s">
        <v>34</v>
      </c>
      <c r="D71" s="242" t="s">
        <v>36</v>
      </c>
      <c r="E71" s="242" t="s">
        <v>11</v>
      </c>
      <c r="F71" s="251"/>
      <c r="G71" s="362"/>
      <c r="H71" s="363"/>
      <c r="I71" s="242"/>
      <c r="J71" s="364" t="s">
        <v>38</v>
      </c>
      <c r="K71" s="365"/>
      <c r="L71" s="365"/>
      <c r="M71" s="365"/>
      <c r="N71" s="365"/>
      <c r="O71" s="365"/>
      <c r="P71" s="365"/>
      <c r="Q71" s="366"/>
      <c r="R71" s="155">
        <f>R72</f>
        <v>90000000</v>
      </c>
      <c r="S71" s="163"/>
      <c r="T71" s="161"/>
      <c r="U71" s="169"/>
      <c r="V71" s="174"/>
      <c r="W71" s="172"/>
      <c r="X71" s="41"/>
      <c r="Y71" s="5"/>
      <c r="Z71" s="186"/>
      <c r="AA71" s="169"/>
      <c r="AB71" s="37"/>
      <c r="AC71" s="169"/>
      <c r="AD71" s="204"/>
      <c r="AE71" s="209"/>
      <c r="AF71" s="172"/>
      <c r="AG71" s="174"/>
      <c r="AH71" s="85"/>
      <c r="AI71" s="169"/>
      <c r="AJ71" s="215"/>
    </row>
    <row r="72" spans="2:39" ht="23.25" customHeight="1" x14ac:dyDescent="0.25">
      <c r="B72" s="242" t="s">
        <v>10</v>
      </c>
      <c r="C72" s="242" t="s">
        <v>34</v>
      </c>
      <c r="D72" s="242" t="s">
        <v>36</v>
      </c>
      <c r="E72" s="242" t="s">
        <v>11</v>
      </c>
      <c r="F72" s="251" t="s">
        <v>39</v>
      </c>
      <c r="G72" s="362"/>
      <c r="H72" s="363"/>
      <c r="I72" s="242"/>
      <c r="J72" s="364" t="s">
        <v>40</v>
      </c>
      <c r="K72" s="365"/>
      <c r="L72" s="365"/>
      <c r="M72" s="365"/>
      <c r="N72" s="365"/>
      <c r="O72" s="365"/>
      <c r="P72" s="365"/>
      <c r="Q72" s="366"/>
      <c r="R72" s="155">
        <f>R73</f>
        <v>90000000</v>
      </c>
      <c r="S72" s="163"/>
      <c r="T72" s="161"/>
      <c r="U72" s="169"/>
      <c r="V72" s="174"/>
      <c r="W72" s="172"/>
      <c r="X72" s="41"/>
      <c r="Y72" s="5"/>
      <c r="Z72" s="186"/>
      <c r="AA72" s="169"/>
      <c r="AB72" s="37"/>
      <c r="AC72" s="169"/>
      <c r="AD72" s="204"/>
      <c r="AE72" s="209"/>
      <c r="AF72" s="172"/>
      <c r="AG72" s="174"/>
      <c r="AH72" s="85"/>
      <c r="AI72" s="169"/>
      <c r="AJ72" s="215"/>
    </row>
    <row r="73" spans="2:39" ht="23.25" customHeight="1" x14ac:dyDescent="0.25">
      <c r="B73" s="242" t="s">
        <v>10</v>
      </c>
      <c r="C73" s="242" t="s">
        <v>34</v>
      </c>
      <c r="D73" s="242" t="s">
        <v>36</v>
      </c>
      <c r="E73" s="242" t="s">
        <v>11</v>
      </c>
      <c r="F73" s="251" t="s">
        <v>39</v>
      </c>
      <c r="G73" s="242" t="s">
        <v>41</v>
      </c>
      <c r="H73" s="243"/>
      <c r="I73" s="242"/>
      <c r="J73" s="364" t="s">
        <v>42</v>
      </c>
      <c r="K73" s="365"/>
      <c r="L73" s="365"/>
      <c r="M73" s="365"/>
      <c r="N73" s="365"/>
      <c r="O73" s="365"/>
      <c r="P73" s="365"/>
      <c r="Q73" s="366"/>
      <c r="R73" s="155">
        <v>90000000</v>
      </c>
      <c r="S73" s="163"/>
      <c r="T73" s="161"/>
      <c r="U73" s="169"/>
      <c r="V73" s="174"/>
      <c r="W73" s="172"/>
      <c r="X73" s="41"/>
      <c r="Y73" s="5"/>
      <c r="Z73" s="186"/>
      <c r="AA73" s="169"/>
      <c r="AB73" s="37"/>
      <c r="AC73" s="169"/>
      <c r="AD73" s="204"/>
      <c r="AE73" s="209"/>
      <c r="AF73" s="172"/>
      <c r="AG73" s="174"/>
      <c r="AH73" s="85">
        <v>90000000</v>
      </c>
      <c r="AI73" s="169"/>
      <c r="AJ73" s="215">
        <f>SUM(S73:AI73)</f>
        <v>90000000</v>
      </c>
    </row>
    <row r="74" spans="2:39" ht="23.25" customHeight="1" x14ac:dyDescent="0.25">
      <c r="B74" s="236" t="s">
        <v>10</v>
      </c>
      <c r="C74" s="236" t="s">
        <v>34</v>
      </c>
      <c r="D74" s="236" t="s">
        <v>195</v>
      </c>
      <c r="E74" s="236"/>
      <c r="F74" s="93"/>
      <c r="G74" s="357"/>
      <c r="H74" s="358"/>
      <c r="I74" s="236"/>
      <c r="J74" s="359" t="s">
        <v>196</v>
      </c>
      <c r="K74" s="360"/>
      <c r="L74" s="360"/>
      <c r="M74" s="360"/>
      <c r="N74" s="360"/>
      <c r="O74" s="360"/>
      <c r="P74" s="360"/>
      <c r="Q74" s="361"/>
      <c r="R74" s="151">
        <v>203000000</v>
      </c>
      <c r="S74" s="163"/>
      <c r="T74" s="161"/>
      <c r="U74" s="169"/>
      <c r="V74" s="174"/>
      <c r="W74" s="172"/>
      <c r="X74" s="41"/>
      <c r="Y74" s="5"/>
      <c r="Z74" s="186"/>
      <c r="AA74" s="169"/>
      <c r="AB74" s="37"/>
      <c r="AC74" s="169"/>
      <c r="AD74" s="204"/>
      <c r="AE74" s="209"/>
      <c r="AF74" s="172"/>
      <c r="AG74" s="174"/>
      <c r="AH74" s="85"/>
      <c r="AI74" s="169"/>
      <c r="AJ74" s="215"/>
    </row>
    <row r="75" spans="2:39" ht="23.25" customHeight="1" x14ac:dyDescent="0.25">
      <c r="B75" s="238" t="s">
        <v>10</v>
      </c>
      <c r="C75" s="238" t="s">
        <v>43</v>
      </c>
      <c r="D75" s="238"/>
      <c r="E75" s="238"/>
      <c r="F75" s="90"/>
      <c r="G75" s="370"/>
      <c r="H75" s="371"/>
      <c r="I75" s="238"/>
      <c r="J75" s="367" t="s">
        <v>44</v>
      </c>
      <c r="K75" s="368"/>
      <c r="L75" s="368"/>
      <c r="M75" s="368"/>
      <c r="N75" s="368"/>
      <c r="O75" s="368"/>
      <c r="P75" s="368"/>
      <c r="Q75" s="369"/>
      <c r="R75" s="150">
        <f>R78+R82</f>
        <v>73500000</v>
      </c>
      <c r="S75" s="162"/>
      <c r="T75" s="160"/>
      <c r="U75" s="168"/>
      <c r="V75" s="173"/>
      <c r="W75" s="171"/>
      <c r="X75" s="181"/>
      <c r="Y75" s="183"/>
      <c r="Z75" s="185"/>
      <c r="AA75" s="168"/>
      <c r="AB75" s="206"/>
      <c r="AC75" s="168"/>
      <c r="AD75" s="203"/>
      <c r="AE75" s="208"/>
      <c r="AF75" s="171"/>
      <c r="AG75" s="173"/>
      <c r="AH75" s="211"/>
      <c r="AI75" s="168"/>
      <c r="AJ75" s="215"/>
    </row>
    <row r="76" spans="2:39" ht="23.25" customHeight="1" x14ac:dyDescent="0.25">
      <c r="B76" s="236" t="s">
        <v>10</v>
      </c>
      <c r="C76" s="236" t="s">
        <v>43</v>
      </c>
      <c r="D76" s="236"/>
      <c r="E76" s="236"/>
      <c r="F76" s="93"/>
      <c r="G76" s="357"/>
      <c r="H76" s="358"/>
      <c r="I76" s="236"/>
      <c r="J76" s="359" t="s">
        <v>44</v>
      </c>
      <c r="K76" s="360"/>
      <c r="L76" s="360"/>
      <c r="M76" s="360"/>
      <c r="N76" s="360"/>
      <c r="O76" s="360"/>
      <c r="P76" s="360"/>
      <c r="Q76" s="361"/>
      <c r="R76" s="151">
        <f>R77+R81</f>
        <v>73500000</v>
      </c>
      <c r="S76" s="163"/>
      <c r="T76" s="161"/>
      <c r="U76" s="169"/>
      <c r="V76" s="174"/>
      <c r="W76" s="172"/>
      <c r="X76" s="41"/>
      <c r="Y76" s="5"/>
      <c r="Z76" s="186"/>
      <c r="AA76" s="169"/>
      <c r="AB76" s="37"/>
      <c r="AC76" s="169"/>
      <c r="AD76" s="204"/>
      <c r="AE76" s="209"/>
      <c r="AF76" s="172"/>
      <c r="AG76" s="174"/>
      <c r="AH76" s="85"/>
      <c r="AI76" s="169"/>
      <c r="AJ76" s="215"/>
    </row>
    <row r="77" spans="2:39" ht="23.25" customHeight="1" x14ac:dyDescent="0.25">
      <c r="B77" s="236" t="s">
        <v>10</v>
      </c>
      <c r="C77" s="236" t="s">
        <v>43</v>
      </c>
      <c r="D77" s="236" t="s">
        <v>13</v>
      </c>
      <c r="E77" s="236"/>
      <c r="F77" s="93"/>
      <c r="G77" s="357"/>
      <c r="H77" s="358"/>
      <c r="I77" s="236"/>
      <c r="J77" s="359" t="s">
        <v>45</v>
      </c>
      <c r="K77" s="360"/>
      <c r="L77" s="360"/>
      <c r="M77" s="360"/>
      <c r="N77" s="360"/>
      <c r="O77" s="360"/>
      <c r="P77" s="360"/>
      <c r="Q77" s="361"/>
      <c r="R77" s="151">
        <f>R78</f>
        <v>21500000</v>
      </c>
      <c r="S77" s="163"/>
      <c r="T77" s="161"/>
      <c r="U77" s="169"/>
      <c r="V77" s="174"/>
      <c r="W77" s="172"/>
      <c r="X77" s="41"/>
      <c r="Y77" s="5"/>
      <c r="Z77" s="186"/>
      <c r="AA77" s="169"/>
      <c r="AB77" s="37"/>
      <c r="AC77" s="169"/>
      <c r="AD77" s="204"/>
      <c r="AE77" s="209"/>
      <c r="AF77" s="172"/>
      <c r="AG77" s="174"/>
      <c r="AH77" s="85"/>
      <c r="AI77" s="169"/>
      <c r="AJ77" s="215"/>
    </row>
    <row r="78" spans="2:39" ht="23.25" customHeight="1" x14ac:dyDescent="0.25">
      <c r="B78" s="242" t="s">
        <v>10</v>
      </c>
      <c r="C78" s="242" t="s">
        <v>43</v>
      </c>
      <c r="D78" s="242" t="s">
        <v>13</v>
      </c>
      <c r="E78" s="242" t="s">
        <v>11</v>
      </c>
      <c r="F78" s="251"/>
      <c r="G78" s="362"/>
      <c r="H78" s="363"/>
      <c r="I78" s="242"/>
      <c r="J78" s="364" t="s">
        <v>46</v>
      </c>
      <c r="K78" s="365"/>
      <c r="L78" s="365"/>
      <c r="M78" s="365"/>
      <c r="N78" s="365"/>
      <c r="O78" s="365"/>
      <c r="P78" s="365"/>
      <c r="Q78" s="366"/>
      <c r="R78" s="155">
        <f>R79+R80</f>
        <v>21500000</v>
      </c>
      <c r="S78" s="163"/>
      <c r="T78" s="161"/>
      <c r="U78" s="169"/>
      <c r="V78" s="174"/>
      <c r="W78" s="172"/>
      <c r="X78" s="41"/>
      <c r="Y78" s="5"/>
      <c r="Z78" s="186"/>
      <c r="AA78" s="169"/>
      <c r="AB78" s="37"/>
      <c r="AC78" s="169"/>
      <c r="AD78" s="204"/>
      <c r="AE78" s="209"/>
      <c r="AF78" s="172"/>
      <c r="AG78" s="174"/>
      <c r="AH78" s="85"/>
      <c r="AI78" s="169"/>
      <c r="AJ78" s="215"/>
    </row>
    <row r="79" spans="2:39" ht="36" customHeight="1" x14ac:dyDescent="0.25">
      <c r="B79" s="242" t="s">
        <v>10</v>
      </c>
      <c r="C79" s="242" t="s">
        <v>43</v>
      </c>
      <c r="D79" s="242" t="s">
        <v>277</v>
      </c>
      <c r="E79" s="242" t="s">
        <v>11</v>
      </c>
      <c r="F79" s="251" t="s">
        <v>41</v>
      </c>
      <c r="G79" s="362"/>
      <c r="H79" s="363"/>
      <c r="I79" s="242"/>
      <c r="J79" s="364" t="s">
        <v>47</v>
      </c>
      <c r="K79" s="365"/>
      <c r="L79" s="365"/>
      <c r="M79" s="365"/>
      <c r="N79" s="365"/>
      <c r="O79" s="365"/>
      <c r="P79" s="365"/>
      <c r="Q79" s="366"/>
      <c r="R79" s="155">
        <v>21000000</v>
      </c>
      <c r="S79" s="163">
        <v>3400000</v>
      </c>
      <c r="T79" s="165" t="s">
        <v>238</v>
      </c>
      <c r="U79" s="170" t="s">
        <v>238</v>
      </c>
      <c r="V79" s="174">
        <v>1700000</v>
      </c>
      <c r="W79" s="178">
        <v>0</v>
      </c>
      <c r="X79" s="41">
        <v>0</v>
      </c>
      <c r="Y79" s="5"/>
      <c r="Z79" s="186"/>
      <c r="AA79" s="169"/>
      <c r="AB79" s="37"/>
      <c r="AC79" s="169"/>
      <c r="AD79" s="204"/>
      <c r="AE79" s="209"/>
      <c r="AF79" s="172"/>
      <c r="AG79" s="174"/>
      <c r="AH79" s="85"/>
      <c r="AI79" s="169">
        <v>21500000</v>
      </c>
      <c r="AJ79" s="215">
        <v>21000000</v>
      </c>
      <c r="AK79" s="244" t="s">
        <v>137</v>
      </c>
      <c r="AL79" s="244" t="s">
        <v>278</v>
      </c>
    </row>
    <row r="80" spans="2:39" ht="23.25" customHeight="1" x14ac:dyDescent="0.25">
      <c r="B80" s="242" t="s">
        <v>10</v>
      </c>
      <c r="C80" s="242" t="s">
        <v>43</v>
      </c>
      <c r="D80" s="242" t="s">
        <v>13</v>
      </c>
      <c r="E80" s="242" t="s">
        <v>11</v>
      </c>
      <c r="F80" s="251" t="s">
        <v>26</v>
      </c>
      <c r="G80" s="362"/>
      <c r="H80" s="363"/>
      <c r="I80" s="242"/>
      <c r="J80" s="364" t="s">
        <v>112</v>
      </c>
      <c r="K80" s="365"/>
      <c r="L80" s="365"/>
      <c r="M80" s="365"/>
      <c r="N80" s="365"/>
      <c r="O80" s="365"/>
      <c r="P80" s="365"/>
      <c r="Q80" s="366"/>
      <c r="R80" s="155">
        <v>500000</v>
      </c>
      <c r="S80" s="163"/>
      <c r="T80" s="161"/>
      <c r="U80" s="169"/>
      <c r="V80" s="174"/>
      <c r="W80" s="172"/>
      <c r="X80" s="41"/>
      <c r="Y80" s="5"/>
      <c r="Z80" s="186"/>
      <c r="AA80" s="169"/>
      <c r="AB80" s="37"/>
      <c r="AC80" s="169"/>
      <c r="AD80" s="204"/>
      <c r="AE80" s="209"/>
      <c r="AF80" s="172"/>
      <c r="AG80" s="174"/>
      <c r="AH80" s="85"/>
      <c r="AI80" s="169"/>
      <c r="AJ80" s="215">
        <v>500000</v>
      </c>
      <c r="AK80" s="244" t="s">
        <v>166</v>
      </c>
    </row>
    <row r="81" spans="2:39" ht="23.25" customHeight="1" x14ac:dyDescent="0.25">
      <c r="B81" s="236" t="s">
        <v>10</v>
      </c>
      <c r="C81" s="236" t="s">
        <v>43</v>
      </c>
      <c r="D81" s="236" t="s">
        <v>36</v>
      </c>
      <c r="E81" s="236"/>
      <c r="F81" s="93"/>
      <c r="G81" s="357"/>
      <c r="H81" s="358"/>
      <c r="I81" s="236"/>
      <c r="J81" s="359" t="s">
        <v>48</v>
      </c>
      <c r="K81" s="360"/>
      <c r="L81" s="360"/>
      <c r="M81" s="360"/>
      <c r="N81" s="360"/>
      <c r="O81" s="360"/>
      <c r="P81" s="360"/>
      <c r="Q81" s="361"/>
      <c r="R81" s="151">
        <f>R82</f>
        <v>52000000</v>
      </c>
      <c r="S81" s="163"/>
      <c r="T81" s="161"/>
      <c r="U81" s="169"/>
      <c r="V81" s="174"/>
      <c r="W81" s="172"/>
      <c r="X81" s="41"/>
      <c r="Y81" s="5"/>
      <c r="Z81" s="186"/>
      <c r="AA81" s="169"/>
      <c r="AB81" s="37"/>
      <c r="AC81" s="169"/>
      <c r="AD81" s="204"/>
      <c r="AE81" s="209"/>
      <c r="AF81" s="172"/>
      <c r="AG81" s="174"/>
      <c r="AH81" s="85"/>
      <c r="AI81" s="169"/>
      <c r="AJ81" s="215"/>
      <c r="AK81" s="34"/>
      <c r="AM81" s="59"/>
    </row>
    <row r="82" spans="2:39" ht="23.25" customHeight="1" x14ac:dyDescent="0.25">
      <c r="B82" s="242" t="s">
        <v>10</v>
      </c>
      <c r="C82" s="242" t="s">
        <v>43</v>
      </c>
      <c r="D82" s="242" t="s">
        <v>36</v>
      </c>
      <c r="E82" s="242" t="s">
        <v>13</v>
      </c>
      <c r="F82" s="251"/>
      <c r="G82" s="362"/>
      <c r="H82" s="363"/>
      <c r="I82" s="242"/>
      <c r="J82" s="364" t="s">
        <v>49</v>
      </c>
      <c r="K82" s="365"/>
      <c r="L82" s="365"/>
      <c r="M82" s="365"/>
      <c r="N82" s="365"/>
      <c r="O82" s="365"/>
      <c r="P82" s="365"/>
      <c r="Q82" s="366"/>
      <c r="R82" s="155">
        <v>52000000</v>
      </c>
      <c r="S82" s="163"/>
      <c r="T82" s="161"/>
      <c r="U82" s="169"/>
      <c r="V82" s="174"/>
      <c r="W82" s="172"/>
      <c r="X82" s="41"/>
      <c r="Y82" s="5"/>
      <c r="Z82" s="186"/>
      <c r="AA82" s="169"/>
      <c r="AB82" s="37"/>
      <c r="AC82" s="169"/>
      <c r="AD82" s="204"/>
      <c r="AE82" s="209"/>
      <c r="AF82" s="155">
        <v>52000000</v>
      </c>
      <c r="AG82" s="174"/>
      <c r="AH82" s="85"/>
      <c r="AI82" s="169"/>
      <c r="AJ82" s="215"/>
      <c r="AK82" s="34"/>
    </row>
    <row r="83" spans="2:39" ht="23.2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159"/>
      <c r="T83" s="159"/>
      <c r="U83" s="159"/>
      <c r="V83" s="159"/>
      <c r="W83" s="159"/>
      <c r="X83" s="17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78">
        <f>SUM(AJ3:AJ82)</f>
        <v>8433567900</v>
      </c>
      <c r="AK83" s="34"/>
    </row>
    <row r="84" spans="2:39" x14ac:dyDescent="0.25">
      <c r="AK84" s="68"/>
      <c r="AL84" s="68"/>
    </row>
    <row r="85" spans="2:39" ht="37.5" customHeight="1" x14ac:dyDescent="0.25">
      <c r="B85" s="356" t="s">
        <v>167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87"/>
      <c r="O85" s="87"/>
      <c r="P85" s="87"/>
      <c r="Q85" s="87"/>
      <c r="R85" s="88">
        <f>R3</f>
        <v>9775973310</v>
      </c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68"/>
      <c r="AL85" s="68"/>
      <c r="AM85" s="68"/>
    </row>
    <row r="86" spans="2:39" ht="23.25" customHeight="1" x14ac:dyDescent="0.25">
      <c r="B86" s="356" t="s">
        <v>168</v>
      </c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87"/>
      <c r="O86" s="87"/>
      <c r="P86" s="87"/>
      <c r="Q86" s="87"/>
      <c r="R86" s="88">
        <f>R69</f>
        <v>293000000</v>
      </c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L86" s="2"/>
      <c r="AM86" s="2"/>
    </row>
    <row r="87" spans="2:39" ht="23.25" customHeight="1" x14ac:dyDescent="0.25">
      <c r="B87" s="356" t="s">
        <v>169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87"/>
      <c r="O87" s="87"/>
      <c r="P87" s="87"/>
      <c r="Q87" s="87"/>
      <c r="R87" s="88">
        <f>R75</f>
        <v>73500000</v>
      </c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</row>
    <row r="88" spans="2:39" ht="23.25" customHeight="1" x14ac:dyDescent="0.25">
      <c r="B88" s="356" t="s">
        <v>170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87"/>
      <c r="O88" s="87"/>
      <c r="P88" s="87"/>
      <c r="Q88" s="87"/>
      <c r="R88" s="88">
        <v>24962944001</v>
      </c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2:39" ht="23.25" customHeight="1" x14ac:dyDescent="0.25">
      <c r="B89" s="372" t="s">
        <v>171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99"/>
      <c r="O89" s="99"/>
      <c r="P89" s="99"/>
      <c r="Q89" s="99"/>
      <c r="R89" s="100">
        <f>R85+R86+R87+R88</f>
        <v>35105417311</v>
      </c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</row>
    <row r="90" spans="2:39" ht="23.25" customHeight="1" x14ac:dyDescent="0.25">
      <c r="B90" s="356" t="s">
        <v>158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87"/>
      <c r="O90" s="87"/>
      <c r="P90" s="87"/>
      <c r="Q90" s="87"/>
      <c r="R90" s="88">
        <v>35226890278</v>
      </c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</row>
    <row r="91" spans="2:39" ht="23.25" customHeight="1" x14ac:dyDescent="0.25">
      <c r="B91" s="356" t="s">
        <v>159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87"/>
      <c r="O91" s="87"/>
      <c r="P91" s="87"/>
      <c r="Q91" s="87"/>
      <c r="R91" s="88">
        <f>R90-R89</f>
        <v>121472967</v>
      </c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</row>
    <row r="92" spans="2:39" ht="23.25" customHeight="1" x14ac:dyDescent="0.25"/>
    <row r="93" spans="2:39" ht="23.25" customHeight="1" x14ac:dyDescent="0.25">
      <c r="R93" s="88"/>
    </row>
    <row r="94" spans="2:39" ht="23.25" customHeight="1" x14ac:dyDescent="0.25">
      <c r="R94" s="88">
        <v>9775973310</v>
      </c>
    </row>
    <row r="96" spans="2:39" x14ac:dyDescent="0.25">
      <c r="L96" s="283" t="s">
        <v>288</v>
      </c>
      <c r="M96" s="283"/>
      <c r="N96" s="283"/>
      <c r="O96" s="283"/>
      <c r="P96" s="283"/>
      <c r="Q96" s="283"/>
      <c r="R96" s="282">
        <f>+R94-R85</f>
        <v>0</v>
      </c>
    </row>
    <row r="98" spans="18:18" x14ac:dyDescent="0.25">
      <c r="R98" s="88">
        <v>711005410</v>
      </c>
    </row>
    <row r="99" spans="18:18" x14ac:dyDescent="0.25">
      <c r="R99" s="2">
        <f>R98-5000000</f>
        <v>706005410</v>
      </c>
    </row>
  </sheetData>
  <mergeCells count="113">
    <mergeCell ref="B91:M91"/>
    <mergeCell ref="J25:M25"/>
    <mergeCell ref="J27:M27"/>
    <mergeCell ref="J50:Q50"/>
    <mergeCell ref="B85:M85"/>
    <mergeCell ref="B86:M86"/>
    <mergeCell ref="B87:M87"/>
    <mergeCell ref="B88:M88"/>
    <mergeCell ref="B89:M89"/>
    <mergeCell ref="B90:M90"/>
    <mergeCell ref="G80:H80"/>
    <mergeCell ref="J80:Q80"/>
    <mergeCell ref="G81:H81"/>
    <mergeCell ref="J81:Q81"/>
    <mergeCell ref="G82:H82"/>
    <mergeCell ref="J82:Q82"/>
    <mergeCell ref="G77:H77"/>
    <mergeCell ref="J77:Q77"/>
    <mergeCell ref="G78:H78"/>
    <mergeCell ref="J78:Q78"/>
    <mergeCell ref="G79:H79"/>
    <mergeCell ref="J79:Q79"/>
    <mergeCell ref="J73:Q73"/>
    <mergeCell ref="G74:H74"/>
    <mergeCell ref="J74:Q74"/>
    <mergeCell ref="G75:H75"/>
    <mergeCell ref="J75:Q75"/>
    <mergeCell ref="G76:H76"/>
    <mergeCell ref="J76:Q76"/>
    <mergeCell ref="G70:H70"/>
    <mergeCell ref="J70:Q70"/>
    <mergeCell ref="G71:H71"/>
    <mergeCell ref="J71:Q71"/>
    <mergeCell ref="G72:H72"/>
    <mergeCell ref="J72:Q72"/>
    <mergeCell ref="J65:Q65"/>
    <mergeCell ref="J66:Q66"/>
    <mergeCell ref="J67:Q67"/>
    <mergeCell ref="J68:Q68"/>
    <mergeCell ref="G69:H69"/>
    <mergeCell ref="J69:Q69"/>
    <mergeCell ref="J60:Q60"/>
    <mergeCell ref="J61:Q61"/>
    <mergeCell ref="J62:Q62"/>
    <mergeCell ref="J63:Q63"/>
    <mergeCell ref="G64:H64"/>
    <mergeCell ref="J64:Q64"/>
    <mergeCell ref="J54:Q54"/>
    <mergeCell ref="J55:Q55"/>
    <mergeCell ref="J56:Q56"/>
    <mergeCell ref="J57:Q57"/>
    <mergeCell ref="J58:Q58"/>
    <mergeCell ref="J59:Q59"/>
    <mergeCell ref="J47:Q47"/>
    <mergeCell ref="J48:Q48"/>
    <mergeCell ref="J49:Q49"/>
    <mergeCell ref="J51:Q51"/>
    <mergeCell ref="J52:Q52"/>
    <mergeCell ref="J53:Q53"/>
    <mergeCell ref="J43:Q43"/>
    <mergeCell ref="J44:Q44"/>
    <mergeCell ref="J45:Q45"/>
    <mergeCell ref="J46:Q46"/>
    <mergeCell ref="J36:Q36"/>
    <mergeCell ref="J37:Q37"/>
    <mergeCell ref="J38:Q38"/>
    <mergeCell ref="J39:Q39"/>
    <mergeCell ref="J40:Q40"/>
    <mergeCell ref="J41:Q41"/>
    <mergeCell ref="J33:Q33"/>
    <mergeCell ref="J34:Q34"/>
    <mergeCell ref="G35:H35"/>
    <mergeCell ref="J35:Q35"/>
    <mergeCell ref="J28:M28"/>
    <mergeCell ref="J29:M29"/>
    <mergeCell ref="J30:Q30"/>
    <mergeCell ref="J31:M31"/>
    <mergeCell ref="G42:H42"/>
    <mergeCell ref="J42:Q42"/>
    <mergeCell ref="J23:Q23"/>
    <mergeCell ref="J24:M24"/>
    <mergeCell ref="G15:H15"/>
    <mergeCell ref="J15:Q15"/>
    <mergeCell ref="J16:Q16"/>
    <mergeCell ref="J17:Q17"/>
    <mergeCell ref="G18:H18"/>
    <mergeCell ref="J18:Q18"/>
    <mergeCell ref="G32:H32"/>
    <mergeCell ref="J32:Q32"/>
    <mergeCell ref="J26:M26"/>
    <mergeCell ref="J19:Q19"/>
    <mergeCell ref="J20:Q20"/>
    <mergeCell ref="J21:Q21"/>
    <mergeCell ref="J22:Q22"/>
    <mergeCell ref="G2:H2"/>
    <mergeCell ref="J2:Q2"/>
    <mergeCell ref="G3:H3"/>
    <mergeCell ref="J3:Q3"/>
    <mergeCell ref="G4:H4"/>
    <mergeCell ref="J4:Q4"/>
    <mergeCell ref="J10:Q10"/>
    <mergeCell ref="J11:Q11"/>
    <mergeCell ref="J12:Q12"/>
    <mergeCell ref="G13:H13"/>
    <mergeCell ref="J13:Q13"/>
    <mergeCell ref="G14:H14"/>
    <mergeCell ref="J14:Q14"/>
    <mergeCell ref="G5:H5"/>
    <mergeCell ref="J5:Q5"/>
    <mergeCell ref="J6:Q6"/>
    <mergeCell ref="J7:Q7"/>
    <mergeCell ref="J8:Q8"/>
    <mergeCell ref="J9:Q9"/>
  </mergeCells>
  <pageMargins left="0.70866141732283472" right="0.70866141732283472" top="0.74803149606299213" bottom="0.74803149606299213" header="0.31496062992125984" footer="0.31496062992125984"/>
  <pageSetup scale="6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E58" workbookViewId="0">
      <selection activeCell="N70" sqref="N70"/>
    </sheetView>
  </sheetViews>
  <sheetFormatPr baseColWidth="10" defaultColWidth="11.42578125" defaultRowHeight="15" x14ac:dyDescent="0.25"/>
  <cols>
    <col min="1" max="1" width="11.42578125" style="34"/>
    <col min="2" max="2" width="6.7109375" style="76" customWidth="1"/>
    <col min="3" max="3" width="7.42578125" style="76" customWidth="1"/>
    <col min="4" max="4" width="6.7109375" style="76" customWidth="1"/>
    <col min="5" max="5" width="5.85546875" style="76" customWidth="1"/>
    <col min="6" max="6" width="7" style="80" customWidth="1"/>
    <col min="7" max="7" width="5.7109375" style="76" customWidth="1"/>
    <col min="8" max="8" width="3.85546875" style="76" customWidth="1"/>
    <col min="9" max="9" width="6" style="76" customWidth="1"/>
    <col min="10" max="12" width="11.42578125" style="76"/>
    <col min="13" max="13" width="5.7109375" style="76" customWidth="1"/>
    <col min="14" max="14" width="22.7109375" style="76" customWidth="1"/>
    <col min="15" max="16384" width="11.42578125" style="76"/>
  </cols>
  <sheetData>
    <row r="1" spans="2:14" ht="15.75" x14ac:dyDescent="0.25">
      <c r="B1" s="422" t="s">
        <v>233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2:14" ht="15.75" x14ac:dyDescent="0.25">
      <c r="B2" s="423" t="s">
        <v>234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2:14" ht="15.75" x14ac:dyDescent="0.25">
      <c r="B3" s="422" t="s">
        <v>250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2:14" x14ac:dyDescent="0.25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2:14" ht="31.9" customHeight="1" x14ac:dyDescent="0.25">
      <c r="B5" s="260" t="s">
        <v>0</v>
      </c>
      <c r="C5" s="259" t="s">
        <v>1</v>
      </c>
      <c r="D5" s="259" t="s">
        <v>2</v>
      </c>
      <c r="E5" s="259" t="s">
        <v>3</v>
      </c>
      <c r="F5" s="259" t="s">
        <v>4</v>
      </c>
      <c r="G5" s="392" t="s">
        <v>5</v>
      </c>
      <c r="H5" s="393"/>
      <c r="I5" s="259" t="s">
        <v>6</v>
      </c>
      <c r="J5" s="392" t="s">
        <v>8</v>
      </c>
      <c r="K5" s="393"/>
      <c r="L5" s="393"/>
      <c r="M5" s="393"/>
      <c r="N5" s="304" t="s">
        <v>9</v>
      </c>
    </row>
    <row r="6" spans="2:14" ht="23.25" customHeight="1" x14ac:dyDescent="0.25">
      <c r="B6" s="255" t="s">
        <v>10</v>
      </c>
      <c r="C6" s="255" t="s">
        <v>11</v>
      </c>
      <c r="D6" s="255"/>
      <c r="E6" s="255"/>
      <c r="F6" s="90"/>
      <c r="G6" s="370"/>
      <c r="H6" s="371"/>
      <c r="I6" s="255"/>
      <c r="J6" s="367" t="s">
        <v>12</v>
      </c>
      <c r="K6" s="368"/>
      <c r="L6" s="368"/>
      <c r="M6" s="368"/>
      <c r="N6" s="91">
        <f>+N7+N16</f>
        <v>9775973310</v>
      </c>
    </row>
    <row r="7" spans="2:14" ht="23.25" customHeight="1" x14ac:dyDescent="0.25">
      <c r="B7" s="252" t="s">
        <v>10</v>
      </c>
      <c r="C7" s="252" t="s">
        <v>11</v>
      </c>
      <c r="D7" s="252" t="s">
        <v>13</v>
      </c>
      <c r="E7" s="252"/>
      <c r="F7" s="93"/>
      <c r="G7" s="284"/>
      <c r="H7" s="285"/>
      <c r="I7" s="252"/>
      <c r="J7" s="359" t="s">
        <v>14</v>
      </c>
      <c r="K7" s="360"/>
      <c r="L7" s="360"/>
      <c r="M7" s="360"/>
      <c r="N7" s="85">
        <f>+N8</f>
        <v>1835085410</v>
      </c>
    </row>
    <row r="8" spans="2:14" ht="23.25" customHeight="1" x14ac:dyDescent="0.25">
      <c r="B8" s="258" t="s">
        <v>10</v>
      </c>
      <c r="C8" s="258" t="s">
        <v>11</v>
      </c>
      <c r="D8" s="258" t="s">
        <v>13</v>
      </c>
      <c r="E8" s="258" t="s">
        <v>13</v>
      </c>
      <c r="F8" s="94"/>
      <c r="G8" s="286"/>
      <c r="H8" s="287"/>
      <c r="I8" s="258"/>
      <c r="J8" s="389" t="s">
        <v>15</v>
      </c>
      <c r="K8" s="390"/>
      <c r="L8" s="390"/>
      <c r="M8" s="390"/>
      <c r="N8" s="82">
        <f>N9+N11+N14</f>
        <v>1835085410</v>
      </c>
    </row>
    <row r="9" spans="2:14" ht="23.25" customHeight="1" x14ac:dyDescent="0.25">
      <c r="B9" s="256" t="s">
        <v>10</v>
      </c>
      <c r="C9" s="256" t="s">
        <v>11</v>
      </c>
      <c r="D9" s="256" t="s">
        <v>13</v>
      </c>
      <c r="E9" s="256" t="s">
        <v>13</v>
      </c>
      <c r="F9" s="35" t="s">
        <v>22</v>
      </c>
      <c r="G9" s="256"/>
      <c r="H9" s="257"/>
      <c r="I9" s="256"/>
      <c r="J9" s="379" t="s">
        <v>71</v>
      </c>
      <c r="K9" s="380"/>
      <c r="L9" s="380"/>
      <c r="M9" s="380"/>
      <c r="N9" s="7">
        <f>+N10</f>
        <v>33330000</v>
      </c>
    </row>
    <row r="10" spans="2:14" ht="39" customHeight="1" x14ac:dyDescent="0.25">
      <c r="B10" s="188" t="s">
        <v>10</v>
      </c>
      <c r="C10" s="188" t="s">
        <v>11</v>
      </c>
      <c r="D10" s="188" t="s">
        <v>13</v>
      </c>
      <c r="E10" s="188" t="s">
        <v>13</v>
      </c>
      <c r="F10" s="194" t="s">
        <v>22</v>
      </c>
      <c r="G10" s="188" t="s">
        <v>30</v>
      </c>
      <c r="H10" s="226"/>
      <c r="I10" s="188"/>
      <c r="J10" s="376" t="s">
        <v>235</v>
      </c>
      <c r="K10" s="377"/>
      <c r="L10" s="377"/>
      <c r="M10" s="377"/>
      <c r="N10" s="41">
        <v>33330000</v>
      </c>
    </row>
    <row r="11" spans="2:14" ht="23.25" customHeight="1" x14ac:dyDescent="0.25">
      <c r="B11" s="256" t="s">
        <v>10</v>
      </c>
      <c r="C11" s="256" t="s">
        <v>11</v>
      </c>
      <c r="D11" s="256" t="s">
        <v>13</v>
      </c>
      <c r="E11" s="256" t="s">
        <v>13</v>
      </c>
      <c r="F11" s="35" t="s">
        <v>16</v>
      </c>
      <c r="G11" s="221"/>
      <c r="H11" s="224"/>
      <c r="I11" s="256"/>
      <c r="J11" s="379" t="s">
        <v>17</v>
      </c>
      <c r="K11" s="380"/>
      <c r="L11" s="380"/>
      <c r="M11" s="380"/>
      <c r="N11" s="7">
        <f>N12+N13</f>
        <v>1798005410</v>
      </c>
    </row>
    <row r="12" spans="2:14" ht="39" customHeight="1" x14ac:dyDescent="0.25">
      <c r="B12" s="194" t="s">
        <v>10</v>
      </c>
      <c r="C12" s="194" t="s">
        <v>11</v>
      </c>
      <c r="D12" s="194" t="s">
        <v>13</v>
      </c>
      <c r="E12" s="194" t="s">
        <v>13</v>
      </c>
      <c r="F12" s="194" t="s">
        <v>16</v>
      </c>
      <c r="G12" s="188" t="s">
        <v>25</v>
      </c>
      <c r="H12" s="195"/>
      <c r="I12" s="194"/>
      <c r="J12" s="376" t="s">
        <v>51</v>
      </c>
      <c r="K12" s="377"/>
      <c r="L12" s="377"/>
      <c r="M12" s="377"/>
      <c r="N12" s="41">
        <f>965000000+706005410</f>
        <v>1671005410</v>
      </c>
    </row>
    <row r="13" spans="2:14" ht="23.25" customHeight="1" x14ac:dyDescent="0.25">
      <c r="B13" s="194" t="s">
        <v>10</v>
      </c>
      <c r="C13" s="194" t="s">
        <v>11</v>
      </c>
      <c r="D13" s="194" t="s">
        <v>13</v>
      </c>
      <c r="E13" s="194" t="s">
        <v>13</v>
      </c>
      <c r="F13" s="194" t="s">
        <v>16</v>
      </c>
      <c r="G13" s="188" t="s">
        <v>28</v>
      </c>
      <c r="H13" s="195"/>
      <c r="I13" s="194"/>
      <c r="J13" s="376" t="s">
        <v>161</v>
      </c>
      <c r="K13" s="377"/>
      <c r="L13" s="377"/>
      <c r="M13" s="377"/>
      <c r="N13" s="41">
        <v>127000000</v>
      </c>
    </row>
    <row r="14" spans="2:14" ht="23.25" customHeight="1" x14ac:dyDescent="0.25">
      <c r="B14" s="256" t="s">
        <v>10</v>
      </c>
      <c r="C14" s="256" t="s">
        <v>11</v>
      </c>
      <c r="D14" s="256" t="s">
        <v>13</v>
      </c>
      <c r="E14" s="256" t="s">
        <v>13</v>
      </c>
      <c r="F14" s="35" t="s">
        <v>26</v>
      </c>
      <c r="G14" s="256" t="s">
        <v>20</v>
      </c>
      <c r="H14" s="257" t="s">
        <v>34</v>
      </c>
      <c r="I14" s="256"/>
      <c r="J14" s="379" t="s">
        <v>160</v>
      </c>
      <c r="K14" s="380"/>
      <c r="L14" s="380"/>
      <c r="M14" s="380"/>
      <c r="N14" s="7">
        <f>N15</f>
        <v>3750000</v>
      </c>
    </row>
    <row r="15" spans="2:14" ht="23.25" customHeight="1" x14ac:dyDescent="0.25">
      <c r="B15" s="188" t="s">
        <v>126</v>
      </c>
      <c r="C15" s="188" t="s">
        <v>11</v>
      </c>
      <c r="D15" s="188" t="s">
        <v>13</v>
      </c>
      <c r="E15" s="188" t="s">
        <v>13</v>
      </c>
      <c r="F15" s="194" t="s">
        <v>26</v>
      </c>
      <c r="G15" s="188" t="s">
        <v>20</v>
      </c>
      <c r="H15" s="226" t="s">
        <v>25</v>
      </c>
      <c r="I15" s="188"/>
      <c r="J15" s="376" t="s">
        <v>127</v>
      </c>
      <c r="K15" s="377"/>
      <c r="L15" s="377"/>
      <c r="M15" s="377"/>
      <c r="N15" s="41">
        <v>3750000</v>
      </c>
    </row>
    <row r="16" spans="2:14" ht="23.25" customHeight="1" x14ac:dyDescent="0.25">
      <c r="B16" s="252" t="s">
        <v>10</v>
      </c>
      <c r="C16" s="252" t="s">
        <v>11</v>
      </c>
      <c r="D16" s="252" t="s">
        <v>11</v>
      </c>
      <c r="E16" s="252"/>
      <c r="F16" s="93"/>
      <c r="G16" s="284"/>
      <c r="H16" s="288"/>
      <c r="I16" s="252"/>
      <c r="J16" s="359" t="s">
        <v>18</v>
      </c>
      <c r="K16" s="360"/>
      <c r="L16" s="360"/>
      <c r="M16" s="360"/>
      <c r="N16" s="85">
        <f>+N17+N35</f>
        <v>7940887900</v>
      </c>
    </row>
    <row r="17" spans="2:14" ht="23.25" customHeight="1" x14ac:dyDescent="0.25">
      <c r="B17" s="258" t="s">
        <v>10</v>
      </c>
      <c r="C17" s="258" t="s">
        <v>11</v>
      </c>
      <c r="D17" s="258" t="s">
        <v>11</v>
      </c>
      <c r="E17" s="258" t="s">
        <v>13</v>
      </c>
      <c r="F17" s="94"/>
      <c r="G17" s="286"/>
      <c r="H17" s="287"/>
      <c r="I17" s="258"/>
      <c r="J17" s="389" t="s">
        <v>19</v>
      </c>
      <c r="K17" s="390"/>
      <c r="L17" s="390"/>
      <c r="M17" s="390"/>
      <c r="N17" s="82">
        <f>+N18+N21+N26</f>
        <v>131000000</v>
      </c>
    </row>
    <row r="18" spans="2:14" ht="35.450000000000003" customHeight="1" x14ac:dyDescent="0.25">
      <c r="B18" s="256" t="s">
        <v>10</v>
      </c>
      <c r="C18" s="256" t="s">
        <v>11</v>
      </c>
      <c r="D18" s="256" t="s">
        <v>11</v>
      </c>
      <c r="E18" s="256" t="s">
        <v>13</v>
      </c>
      <c r="F18" s="35" t="s">
        <v>20</v>
      </c>
      <c r="G18" s="221"/>
      <c r="H18" s="224"/>
      <c r="I18" s="256"/>
      <c r="J18" s="379" t="s">
        <v>21</v>
      </c>
      <c r="K18" s="380"/>
      <c r="L18" s="380"/>
      <c r="M18" s="380"/>
      <c r="N18" s="7">
        <f>N19+N20</f>
        <v>12000000</v>
      </c>
    </row>
    <row r="19" spans="2:14" ht="23.25" customHeight="1" x14ac:dyDescent="0.25">
      <c r="B19" s="188" t="s">
        <v>10</v>
      </c>
      <c r="C19" s="188" t="s">
        <v>11</v>
      </c>
      <c r="D19" s="188" t="s">
        <v>11</v>
      </c>
      <c r="E19" s="188" t="s">
        <v>13</v>
      </c>
      <c r="F19" s="194" t="s">
        <v>20</v>
      </c>
      <c r="G19" s="188" t="s">
        <v>22</v>
      </c>
      <c r="H19" s="226"/>
      <c r="I19" s="188"/>
      <c r="J19" s="376" t="s">
        <v>118</v>
      </c>
      <c r="K19" s="377"/>
      <c r="L19" s="377"/>
      <c r="M19" s="377"/>
      <c r="N19" s="41">
        <v>1000000</v>
      </c>
    </row>
    <row r="20" spans="2:14" ht="23.25" customHeight="1" x14ac:dyDescent="0.25">
      <c r="B20" s="188" t="s">
        <v>10</v>
      </c>
      <c r="C20" s="188" t="s">
        <v>11</v>
      </c>
      <c r="D20" s="188" t="s">
        <v>11</v>
      </c>
      <c r="E20" s="188" t="s">
        <v>13</v>
      </c>
      <c r="F20" s="194" t="s">
        <v>20</v>
      </c>
      <c r="G20" s="188" t="s">
        <v>30</v>
      </c>
      <c r="H20" s="226"/>
      <c r="I20" s="188"/>
      <c r="J20" s="376" t="s">
        <v>62</v>
      </c>
      <c r="K20" s="377"/>
      <c r="L20" s="377"/>
      <c r="M20" s="377"/>
      <c r="N20" s="41">
        <v>11000000</v>
      </c>
    </row>
    <row r="21" spans="2:14" ht="23.25" customHeight="1" x14ac:dyDescent="0.25">
      <c r="B21" s="256" t="s">
        <v>10</v>
      </c>
      <c r="C21" s="256" t="s">
        <v>11</v>
      </c>
      <c r="D21" s="256" t="s">
        <v>11</v>
      </c>
      <c r="E21" s="256" t="s">
        <v>13</v>
      </c>
      <c r="F21" s="35" t="s">
        <v>22</v>
      </c>
      <c r="G21" s="221"/>
      <c r="H21" s="224"/>
      <c r="I21" s="256"/>
      <c r="J21" s="379" t="s">
        <v>23</v>
      </c>
      <c r="K21" s="380"/>
      <c r="L21" s="380"/>
      <c r="M21" s="380"/>
      <c r="N21" s="7">
        <f>+N22+N23+N24+N25</f>
        <v>103000000</v>
      </c>
    </row>
    <row r="22" spans="2:14" ht="23.25" customHeight="1" x14ac:dyDescent="0.25">
      <c r="B22" s="188" t="s">
        <v>10</v>
      </c>
      <c r="C22" s="188" t="s">
        <v>11</v>
      </c>
      <c r="D22" s="188" t="s">
        <v>11</v>
      </c>
      <c r="E22" s="188" t="s">
        <v>13</v>
      </c>
      <c r="F22" s="194" t="s">
        <v>22</v>
      </c>
      <c r="G22" s="188" t="s">
        <v>20</v>
      </c>
      <c r="H22" s="226"/>
      <c r="I22" s="188"/>
      <c r="J22" s="376" t="s">
        <v>63</v>
      </c>
      <c r="K22" s="377"/>
      <c r="L22" s="377"/>
      <c r="M22" s="377"/>
      <c r="N22" s="41">
        <v>29000000</v>
      </c>
    </row>
    <row r="23" spans="2:14" ht="51.75" customHeight="1" x14ac:dyDescent="0.25">
      <c r="B23" s="188" t="s">
        <v>10</v>
      </c>
      <c r="C23" s="188" t="s">
        <v>11</v>
      </c>
      <c r="D23" s="188" t="s">
        <v>11</v>
      </c>
      <c r="E23" s="188" t="s">
        <v>13</v>
      </c>
      <c r="F23" s="194" t="s">
        <v>22</v>
      </c>
      <c r="G23" s="188" t="s">
        <v>20</v>
      </c>
      <c r="H23" s="226" t="s">
        <v>13</v>
      </c>
      <c r="I23" s="188" t="s">
        <v>121</v>
      </c>
      <c r="J23" s="376" t="s">
        <v>120</v>
      </c>
      <c r="K23" s="377"/>
      <c r="L23" s="377"/>
      <c r="M23" s="377"/>
      <c r="N23" s="41">
        <v>2000000</v>
      </c>
    </row>
    <row r="24" spans="2:14" ht="84.75" customHeight="1" x14ac:dyDescent="0.25">
      <c r="B24" s="188" t="s">
        <v>10</v>
      </c>
      <c r="C24" s="188" t="s">
        <v>11</v>
      </c>
      <c r="D24" s="188" t="s">
        <v>11</v>
      </c>
      <c r="E24" s="188" t="s">
        <v>13</v>
      </c>
      <c r="F24" s="194" t="s">
        <v>22</v>
      </c>
      <c r="G24" s="188" t="s">
        <v>20</v>
      </c>
      <c r="H24" s="226" t="s">
        <v>36</v>
      </c>
      <c r="I24" s="188" t="s">
        <v>123</v>
      </c>
      <c r="J24" s="376" t="s">
        <v>122</v>
      </c>
      <c r="K24" s="377"/>
      <c r="L24" s="377"/>
      <c r="M24" s="377"/>
      <c r="N24" s="41">
        <v>2000000</v>
      </c>
    </row>
    <row r="25" spans="2:14" ht="41.25" customHeight="1" x14ac:dyDescent="0.25">
      <c r="B25" s="188" t="s">
        <v>10</v>
      </c>
      <c r="C25" s="188" t="s">
        <v>11</v>
      </c>
      <c r="D25" s="188" t="s">
        <v>11</v>
      </c>
      <c r="E25" s="188" t="s">
        <v>13</v>
      </c>
      <c r="F25" s="194" t="s">
        <v>22</v>
      </c>
      <c r="G25" s="188" t="s">
        <v>22</v>
      </c>
      <c r="H25" s="226"/>
      <c r="I25" s="188"/>
      <c r="J25" s="376" t="s">
        <v>64</v>
      </c>
      <c r="K25" s="377"/>
      <c r="L25" s="377"/>
      <c r="M25" s="377"/>
      <c r="N25" s="41">
        <v>70000000</v>
      </c>
    </row>
    <row r="26" spans="2:14" ht="23.25" customHeight="1" x14ac:dyDescent="0.25">
      <c r="B26" s="256" t="s">
        <v>10</v>
      </c>
      <c r="C26" s="256" t="s">
        <v>11</v>
      </c>
      <c r="D26" s="256" t="s">
        <v>11</v>
      </c>
      <c r="E26" s="256" t="s">
        <v>13</v>
      </c>
      <c r="F26" s="35" t="s">
        <v>16</v>
      </c>
      <c r="G26" s="256"/>
      <c r="H26" s="257"/>
      <c r="I26" s="256"/>
      <c r="J26" s="379" t="s">
        <v>102</v>
      </c>
      <c r="K26" s="380"/>
      <c r="L26" s="380"/>
      <c r="M26" s="380"/>
      <c r="N26" s="7">
        <f>+N27+N28+N29+N30+N31+N32+N33+N34</f>
        <v>16000000</v>
      </c>
    </row>
    <row r="27" spans="2:14" ht="23.25" customHeight="1" x14ac:dyDescent="0.25">
      <c r="B27" s="188" t="s">
        <v>10</v>
      </c>
      <c r="C27" s="188" t="s">
        <v>11</v>
      </c>
      <c r="D27" s="188" t="s">
        <v>11</v>
      </c>
      <c r="E27" s="188" t="s">
        <v>13</v>
      </c>
      <c r="F27" s="194" t="s">
        <v>16</v>
      </c>
      <c r="G27" s="188" t="s">
        <v>16</v>
      </c>
      <c r="H27" s="226" t="s">
        <v>117</v>
      </c>
      <c r="I27" s="188"/>
      <c r="J27" s="376" t="s">
        <v>189</v>
      </c>
      <c r="K27" s="377"/>
      <c r="L27" s="377"/>
      <c r="M27" s="377"/>
      <c r="N27" s="41"/>
    </row>
    <row r="28" spans="2:14" ht="23.25" customHeight="1" x14ac:dyDescent="0.25">
      <c r="B28" s="188" t="s">
        <v>10</v>
      </c>
      <c r="C28" s="188" t="s">
        <v>11</v>
      </c>
      <c r="D28" s="188" t="s">
        <v>11</v>
      </c>
      <c r="E28" s="188" t="s">
        <v>13</v>
      </c>
      <c r="F28" s="194" t="s">
        <v>16</v>
      </c>
      <c r="G28" s="188" t="s">
        <v>25</v>
      </c>
      <c r="H28" s="226" t="s">
        <v>13</v>
      </c>
      <c r="I28" s="188"/>
      <c r="J28" s="376" t="s">
        <v>65</v>
      </c>
      <c r="K28" s="377"/>
      <c r="L28" s="377"/>
      <c r="M28" s="377"/>
      <c r="N28" s="41">
        <v>2000000</v>
      </c>
    </row>
    <row r="29" spans="2:14" ht="23.25" customHeight="1" x14ac:dyDescent="0.25">
      <c r="B29" s="188" t="s">
        <v>10</v>
      </c>
      <c r="C29" s="188" t="s">
        <v>11</v>
      </c>
      <c r="D29" s="188" t="s">
        <v>11</v>
      </c>
      <c r="E29" s="188" t="s">
        <v>13</v>
      </c>
      <c r="F29" s="194" t="s">
        <v>16</v>
      </c>
      <c r="G29" s="188" t="s">
        <v>28</v>
      </c>
      <c r="H29" s="226" t="s">
        <v>11</v>
      </c>
      <c r="I29" s="188"/>
      <c r="J29" s="376" t="s">
        <v>289</v>
      </c>
      <c r="K29" s="377"/>
      <c r="L29" s="377"/>
      <c r="M29" s="377"/>
      <c r="N29" s="41">
        <v>5000000</v>
      </c>
    </row>
    <row r="30" spans="2:14" ht="23.25" customHeight="1" x14ac:dyDescent="0.25">
      <c r="B30" s="188" t="s">
        <v>10</v>
      </c>
      <c r="C30" s="188" t="s">
        <v>11</v>
      </c>
      <c r="D30" s="188" t="s">
        <v>11</v>
      </c>
      <c r="E30" s="188" t="s">
        <v>13</v>
      </c>
      <c r="F30" s="194" t="s">
        <v>16</v>
      </c>
      <c r="G30" s="188" t="s">
        <v>26</v>
      </c>
      <c r="H30" s="226" t="s">
        <v>117</v>
      </c>
      <c r="I30" s="188"/>
      <c r="J30" s="376" t="s">
        <v>116</v>
      </c>
      <c r="K30" s="377"/>
      <c r="L30" s="377"/>
      <c r="M30" s="377"/>
      <c r="N30" s="41">
        <v>4000000</v>
      </c>
    </row>
    <row r="31" spans="2:14" ht="37.5" customHeight="1" x14ac:dyDescent="0.25">
      <c r="B31" s="188" t="s">
        <v>10</v>
      </c>
      <c r="C31" s="188" t="s">
        <v>11</v>
      </c>
      <c r="D31" s="188" t="s">
        <v>11</v>
      </c>
      <c r="E31" s="188" t="s">
        <v>13</v>
      </c>
      <c r="F31" s="194" t="s">
        <v>16</v>
      </c>
      <c r="G31" s="188" t="s">
        <v>28</v>
      </c>
      <c r="H31" s="226" t="s">
        <v>11</v>
      </c>
      <c r="I31" s="188"/>
      <c r="J31" s="376" t="s">
        <v>181</v>
      </c>
      <c r="K31" s="377"/>
      <c r="L31" s="377"/>
      <c r="M31" s="377"/>
      <c r="N31" s="278">
        <v>1000000</v>
      </c>
    </row>
    <row r="32" spans="2:14" ht="62.25" customHeight="1" x14ac:dyDescent="0.25">
      <c r="B32" s="188" t="s">
        <v>10</v>
      </c>
      <c r="C32" s="188" t="s">
        <v>11</v>
      </c>
      <c r="D32" s="188" t="s">
        <v>11</v>
      </c>
      <c r="E32" s="188" t="s">
        <v>13</v>
      </c>
      <c r="F32" s="194" t="s">
        <v>16</v>
      </c>
      <c r="G32" s="188" t="s">
        <v>28</v>
      </c>
      <c r="H32" s="226" t="s">
        <v>34</v>
      </c>
      <c r="I32" s="188"/>
      <c r="J32" s="376" t="s">
        <v>182</v>
      </c>
      <c r="K32" s="377"/>
      <c r="L32" s="377"/>
      <c r="M32" s="377"/>
      <c r="N32" s="278">
        <v>1000000</v>
      </c>
    </row>
    <row r="33" spans="2:14" ht="35.450000000000003" customHeight="1" x14ac:dyDescent="0.25">
      <c r="B33" s="188" t="s">
        <v>10</v>
      </c>
      <c r="C33" s="188" t="s">
        <v>11</v>
      </c>
      <c r="D33" s="188" t="s">
        <v>11</v>
      </c>
      <c r="E33" s="188" t="s">
        <v>13</v>
      </c>
      <c r="F33" s="194" t="s">
        <v>16</v>
      </c>
      <c r="G33" s="188" t="s">
        <v>28</v>
      </c>
      <c r="H33" s="226" t="s">
        <v>115</v>
      </c>
      <c r="I33" s="188"/>
      <c r="J33" s="376" t="s">
        <v>114</v>
      </c>
      <c r="K33" s="377"/>
      <c r="L33" s="377"/>
      <c r="M33" s="377"/>
      <c r="N33" s="41">
        <v>2000000</v>
      </c>
    </row>
    <row r="34" spans="2:14" ht="23.25" customHeight="1" x14ac:dyDescent="0.25">
      <c r="B34" s="188" t="s">
        <v>10</v>
      </c>
      <c r="C34" s="188" t="s">
        <v>11</v>
      </c>
      <c r="D34" s="188" t="s">
        <v>11</v>
      </c>
      <c r="E34" s="188" t="s">
        <v>13</v>
      </c>
      <c r="F34" s="194" t="s">
        <v>16</v>
      </c>
      <c r="G34" s="188" t="s">
        <v>28</v>
      </c>
      <c r="H34" s="226" t="s">
        <v>43</v>
      </c>
      <c r="I34" s="188"/>
      <c r="J34" s="376" t="s">
        <v>183</v>
      </c>
      <c r="K34" s="377"/>
      <c r="L34" s="377"/>
      <c r="M34" s="377"/>
      <c r="N34" s="41">
        <v>1000000</v>
      </c>
    </row>
    <row r="35" spans="2:14" ht="23.25" customHeight="1" x14ac:dyDescent="0.25">
      <c r="B35" s="258" t="s">
        <v>10</v>
      </c>
      <c r="C35" s="258" t="s">
        <v>11</v>
      </c>
      <c r="D35" s="258" t="s">
        <v>11</v>
      </c>
      <c r="E35" s="258" t="s">
        <v>11</v>
      </c>
      <c r="F35" s="94"/>
      <c r="G35" s="286"/>
      <c r="H35" s="287"/>
      <c r="I35" s="258"/>
      <c r="J35" s="389" t="s">
        <v>24</v>
      </c>
      <c r="K35" s="390"/>
      <c r="L35" s="390"/>
      <c r="M35" s="390"/>
      <c r="N35" s="82">
        <f>+N36+N38+N45+N51+N67+N70+N71</f>
        <v>7809887900</v>
      </c>
    </row>
    <row r="36" spans="2:14" ht="23.25" customHeight="1" x14ac:dyDescent="0.25">
      <c r="B36" s="256" t="s">
        <v>10</v>
      </c>
      <c r="C36" s="256" t="s">
        <v>11</v>
      </c>
      <c r="D36" s="256" t="s">
        <v>11</v>
      </c>
      <c r="E36" s="256" t="s">
        <v>11</v>
      </c>
      <c r="F36" s="35" t="s">
        <v>25</v>
      </c>
      <c r="G36" s="256"/>
      <c r="H36" s="257"/>
      <c r="I36" s="256"/>
      <c r="J36" s="379" t="s">
        <v>103</v>
      </c>
      <c r="K36" s="380"/>
      <c r="L36" s="380"/>
      <c r="M36" s="380"/>
      <c r="N36" s="7">
        <f>+N37</f>
        <v>165847900</v>
      </c>
    </row>
    <row r="37" spans="2:14" ht="23.25" customHeight="1" x14ac:dyDescent="0.25">
      <c r="B37" s="188" t="s">
        <v>10</v>
      </c>
      <c r="C37" s="188" t="s">
        <v>11</v>
      </c>
      <c r="D37" s="188" t="s">
        <v>11</v>
      </c>
      <c r="E37" s="188" t="s">
        <v>11</v>
      </c>
      <c r="F37" s="194" t="s">
        <v>25</v>
      </c>
      <c r="G37" s="188" t="s">
        <v>16</v>
      </c>
      <c r="H37" s="226" t="s">
        <v>13</v>
      </c>
      <c r="I37" s="188" t="s">
        <v>265</v>
      </c>
      <c r="J37" s="376" t="s">
        <v>66</v>
      </c>
      <c r="K37" s="377"/>
      <c r="L37" s="377"/>
      <c r="M37" s="377"/>
      <c r="N37" s="41">
        <v>165847900</v>
      </c>
    </row>
    <row r="38" spans="2:14" ht="49.5" customHeight="1" x14ac:dyDescent="0.25">
      <c r="B38" s="256" t="s">
        <v>10</v>
      </c>
      <c r="C38" s="256" t="s">
        <v>11</v>
      </c>
      <c r="D38" s="256" t="s">
        <v>11</v>
      </c>
      <c r="E38" s="256" t="s">
        <v>11</v>
      </c>
      <c r="F38" s="35" t="s">
        <v>26</v>
      </c>
      <c r="G38" s="221"/>
      <c r="H38" s="224"/>
      <c r="I38" s="256"/>
      <c r="J38" s="379" t="s">
        <v>27</v>
      </c>
      <c r="K38" s="380"/>
      <c r="L38" s="380"/>
      <c r="M38" s="380"/>
      <c r="N38" s="7">
        <f>N39+N40+N41+N42+N43+N44</f>
        <v>253000000</v>
      </c>
    </row>
    <row r="39" spans="2:14" ht="23.25" customHeight="1" x14ac:dyDescent="0.25">
      <c r="B39" s="188" t="s">
        <v>10</v>
      </c>
      <c r="C39" s="188" t="s">
        <v>11</v>
      </c>
      <c r="D39" s="188" t="s">
        <v>11</v>
      </c>
      <c r="E39" s="188" t="s">
        <v>11</v>
      </c>
      <c r="F39" s="194" t="s">
        <v>26</v>
      </c>
      <c r="G39" s="188" t="s">
        <v>22</v>
      </c>
      <c r="H39" s="226" t="s">
        <v>34</v>
      </c>
      <c r="I39" s="188"/>
      <c r="J39" s="376" t="s">
        <v>96</v>
      </c>
      <c r="K39" s="377"/>
      <c r="L39" s="377"/>
      <c r="M39" s="377"/>
      <c r="N39" s="41">
        <v>3000000</v>
      </c>
    </row>
    <row r="40" spans="2:14" ht="23.25" customHeight="1" x14ac:dyDescent="0.25">
      <c r="B40" s="188" t="s">
        <v>10</v>
      </c>
      <c r="C40" s="188" t="s">
        <v>11</v>
      </c>
      <c r="D40" s="188" t="s">
        <v>11</v>
      </c>
      <c r="E40" s="188" t="s">
        <v>11</v>
      </c>
      <c r="F40" s="194" t="s">
        <v>26</v>
      </c>
      <c r="G40" s="188" t="s">
        <v>22</v>
      </c>
      <c r="H40" s="226" t="s">
        <v>36</v>
      </c>
      <c r="I40" s="188"/>
      <c r="J40" s="376" t="s">
        <v>97</v>
      </c>
      <c r="K40" s="377"/>
      <c r="L40" s="377"/>
      <c r="M40" s="377"/>
      <c r="N40" s="41">
        <v>1000000</v>
      </c>
    </row>
    <row r="41" spans="2:14" ht="49.5" customHeight="1" x14ac:dyDescent="0.25">
      <c r="B41" s="188" t="s">
        <v>10</v>
      </c>
      <c r="C41" s="188" t="s">
        <v>11</v>
      </c>
      <c r="D41" s="188" t="s">
        <v>11</v>
      </c>
      <c r="E41" s="188" t="s">
        <v>11</v>
      </c>
      <c r="F41" s="194" t="s">
        <v>26</v>
      </c>
      <c r="G41" s="188" t="s">
        <v>16</v>
      </c>
      <c r="H41" s="226"/>
      <c r="I41" s="188"/>
      <c r="J41" s="419" t="s">
        <v>67</v>
      </c>
      <c r="K41" s="420"/>
      <c r="L41" s="420"/>
      <c r="M41" s="420"/>
      <c r="N41" s="278">
        <v>77000000</v>
      </c>
    </row>
    <row r="42" spans="2:14" ht="23.25" customHeight="1" x14ac:dyDescent="0.25">
      <c r="B42" s="188" t="s">
        <v>10</v>
      </c>
      <c r="C42" s="188" t="s">
        <v>11</v>
      </c>
      <c r="D42" s="188" t="s">
        <v>11</v>
      </c>
      <c r="E42" s="188" t="s">
        <v>11</v>
      </c>
      <c r="F42" s="194" t="s">
        <v>26</v>
      </c>
      <c r="G42" s="188" t="s">
        <v>25</v>
      </c>
      <c r="H42" s="226"/>
      <c r="I42" s="188"/>
      <c r="J42" s="376" t="s">
        <v>68</v>
      </c>
      <c r="K42" s="377"/>
      <c r="L42" s="377"/>
      <c r="M42" s="377"/>
      <c r="N42" s="41"/>
    </row>
    <row r="43" spans="2:14" ht="23.25" customHeight="1" x14ac:dyDescent="0.25">
      <c r="B43" s="188" t="s">
        <v>10</v>
      </c>
      <c r="C43" s="188" t="s">
        <v>11</v>
      </c>
      <c r="D43" s="188" t="s">
        <v>11</v>
      </c>
      <c r="E43" s="188" t="s">
        <v>11</v>
      </c>
      <c r="F43" s="194" t="s">
        <v>26</v>
      </c>
      <c r="G43" s="188" t="s">
        <v>30</v>
      </c>
      <c r="H43" s="226"/>
      <c r="I43" s="188"/>
      <c r="J43" s="376" t="s">
        <v>69</v>
      </c>
      <c r="K43" s="377"/>
      <c r="L43" s="377"/>
      <c r="M43" s="377"/>
      <c r="N43" s="41">
        <v>33000000</v>
      </c>
    </row>
    <row r="44" spans="2:14" ht="23.25" customHeight="1" x14ac:dyDescent="0.25">
      <c r="B44" s="188" t="s">
        <v>10</v>
      </c>
      <c r="C44" s="188" t="s">
        <v>11</v>
      </c>
      <c r="D44" s="188" t="s">
        <v>11</v>
      </c>
      <c r="E44" s="188" t="s">
        <v>11</v>
      </c>
      <c r="F44" s="194" t="s">
        <v>26</v>
      </c>
      <c r="G44" s="188" t="s">
        <v>32</v>
      </c>
      <c r="H44" s="226"/>
      <c r="I44" s="188"/>
      <c r="J44" s="376" t="s">
        <v>70</v>
      </c>
      <c r="K44" s="377"/>
      <c r="L44" s="377"/>
      <c r="M44" s="377"/>
      <c r="N44" s="41">
        <v>139000000</v>
      </c>
    </row>
    <row r="45" spans="2:14" ht="23.25" customHeight="1" x14ac:dyDescent="0.25">
      <c r="B45" s="256" t="s">
        <v>10</v>
      </c>
      <c r="C45" s="256" t="s">
        <v>11</v>
      </c>
      <c r="D45" s="256" t="s">
        <v>11</v>
      </c>
      <c r="E45" s="256" t="s">
        <v>11</v>
      </c>
      <c r="F45" s="35" t="s">
        <v>28</v>
      </c>
      <c r="G45" s="221"/>
      <c r="H45" s="224"/>
      <c r="I45" s="256"/>
      <c r="J45" s="379" t="s">
        <v>29</v>
      </c>
      <c r="K45" s="380"/>
      <c r="L45" s="380"/>
      <c r="M45" s="380"/>
      <c r="N45" s="7">
        <f>+N46+N47</f>
        <v>3132000000</v>
      </c>
    </row>
    <row r="46" spans="2:14" ht="23.25" customHeight="1" x14ac:dyDescent="0.25">
      <c r="B46" s="188" t="s">
        <v>10</v>
      </c>
      <c r="C46" s="188" t="s">
        <v>11</v>
      </c>
      <c r="D46" s="188" t="s">
        <v>11</v>
      </c>
      <c r="E46" s="188" t="s">
        <v>11</v>
      </c>
      <c r="F46" s="194" t="s">
        <v>28</v>
      </c>
      <c r="G46" s="188" t="s">
        <v>41</v>
      </c>
      <c r="H46" s="226"/>
      <c r="I46" s="188"/>
      <c r="J46" s="376" t="s">
        <v>72</v>
      </c>
      <c r="K46" s="377"/>
      <c r="L46" s="377"/>
      <c r="M46" s="377"/>
      <c r="N46" s="41">
        <v>164000000</v>
      </c>
    </row>
    <row r="47" spans="2:14" ht="23.25" customHeight="1" x14ac:dyDescent="0.25">
      <c r="B47" s="188" t="s">
        <v>10</v>
      </c>
      <c r="C47" s="188" t="s">
        <v>11</v>
      </c>
      <c r="D47" s="188" t="s">
        <v>11</v>
      </c>
      <c r="E47" s="188" t="s">
        <v>11</v>
      </c>
      <c r="F47" s="194" t="s">
        <v>28</v>
      </c>
      <c r="G47" s="188" t="s">
        <v>20</v>
      </c>
      <c r="H47" s="226"/>
      <c r="I47" s="188"/>
      <c r="J47" s="376" t="s">
        <v>73</v>
      </c>
      <c r="K47" s="377"/>
      <c r="L47" s="377"/>
      <c r="M47" s="377"/>
      <c r="N47" s="41">
        <f>+N48</f>
        <v>2968000000</v>
      </c>
    </row>
    <row r="48" spans="2:14" ht="23.25" customHeight="1" x14ac:dyDescent="0.25">
      <c r="B48" s="188" t="s">
        <v>10</v>
      </c>
      <c r="C48" s="188" t="s">
        <v>11</v>
      </c>
      <c r="D48" s="188" t="s">
        <v>11</v>
      </c>
      <c r="E48" s="188" t="s">
        <v>11</v>
      </c>
      <c r="F48" s="194" t="s">
        <v>28</v>
      </c>
      <c r="G48" s="188" t="s">
        <v>20</v>
      </c>
      <c r="H48" s="226" t="s">
        <v>11</v>
      </c>
      <c r="I48" s="188"/>
      <c r="J48" s="376" t="s">
        <v>98</v>
      </c>
      <c r="K48" s="377"/>
      <c r="L48" s="377"/>
      <c r="M48" s="377"/>
      <c r="N48" s="41">
        <f>+N49+N50</f>
        <v>2968000000</v>
      </c>
    </row>
    <row r="49" spans="2:14" ht="33" customHeight="1" x14ac:dyDescent="0.25">
      <c r="B49" s="188" t="s">
        <v>10</v>
      </c>
      <c r="C49" s="188" t="s">
        <v>11</v>
      </c>
      <c r="D49" s="188" t="s">
        <v>11</v>
      </c>
      <c r="E49" s="188" t="s">
        <v>11</v>
      </c>
      <c r="F49" s="194" t="s">
        <v>28</v>
      </c>
      <c r="G49" s="188" t="s">
        <v>20</v>
      </c>
      <c r="H49" s="226" t="s">
        <v>11</v>
      </c>
      <c r="I49" s="188" t="s">
        <v>252</v>
      </c>
      <c r="J49" s="376" t="s">
        <v>99</v>
      </c>
      <c r="K49" s="377"/>
      <c r="L49" s="377"/>
      <c r="M49" s="377"/>
      <c r="N49" s="41">
        <v>52000000</v>
      </c>
    </row>
    <row r="50" spans="2:14" ht="45" customHeight="1" x14ac:dyDescent="0.25">
      <c r="B50" s="188" t="s">
        <v>10</v>
      </c>
      <c r="C50" s="188" t="s">
        <v>11</v>
      </c>
      <c r="D50" s="188" t="s">
        <v>11</v>
      </c>
      <c r="E50" s="188" t="s">
        <v>11</v>
      </c>
      <c r="F50" s="194" t="s">
        <v>28</v>
      </c>
      <c r="G50" s="188" t="s">
        <v>20</v>
      </c>
      <c r="H50" s="226" t="s">
        <v>11</v>
      </c>
      <c r="I50" s="188" t="s">
        <v>253</v>
      </c>
      <c r="J50" s="376" t="s">
        <v>156</v>
      </c>
      <c r="K50" s="377"/>
      <c r="L50" s="377"/>
      <c r="M50" s="377"/>
      <c r="N50" s="41">
        <v>2916000000</v>
      </c>
    </row>
    <row r="51" spans="2:14" ht="23.25" customHeight="1" x14ac:dyDescent="0.25">
      <c r="B51" s="256" t="s">
        <v>10</v>
      </c>
      <c r="C51" s="256" t="s">
        <v>11</v>
      </c>
      <c r="D51" s="256" t="s">
        <v>11</v>
      </c>
      <c r="E51" s="256" t="s">
        <v>11</v>
      </c>
      <c r="F51" s="35" t="s">
        <v>30</v>
      </c>
      <c r="G51" s="221"/>
      <c r="H51" s="230"/>
      <c r="I51" s="256"/>
      <c r="J51" s="379" t="s">
        <v>31</v>
      </c>
      <c r="K51" s="380"/>
      <c r="L51" s="380"/>
      <c r="M51" s="380"/>
      <c r="N51" s="7">
        <f>N52+N59+N60+N63+N66</f>
        <v>3279840000</v>
      </c>
    </row>
    <row r="52" spans="2:14" ht="33.75" customHeight="1" x14ac:dyDescent="0.25">
      <c r="B52" s="188" t="s">
        <v>10</v>
      </c>
      <c r="C52" s="188" t="s">
        <v>11</v>
      </c>
      <c r="D52" s="188" t="s">
        <v>11</v>
      </c>
      <c r="E52" s="188" t="s">
        <v>11</v>
      </c>
      <c r="F52" s="194" t="s">
        <v>30</v>
      </c>
      <c r="G52" s="188" t="s">
        <v>22</v>
      </c>
      <c r="H52" s="226"/>
      <c r="I52" s="188"/>
      <c r="J52" s="376" t="s">
        <v>105</v>
      </c>
      <c r="K52" s="377"/>
      <c r="L52" s="377"/>
      <c r="M52" s="377"/>
      <c r="N52" s="41">
        <f>N53+N54+N55+N56+N57+N58</f>
        <v>2417840000</v>
      </c>
    </row>
    <row r="53" spans="2:14" ht="33.75" customHeight="1" x14ac:dyDescent="0.25">
      <c r="B53" s="64" t="s">
        <v>10</v>
      </c>
      <c r="C53" s="64" t="s">
        <v>11</v>
      </c>
      <c r="D53" s="64" t="s">
        <v>11</v>
      </c>
      <c r="E53" s="64" t="s">
        <v>11</v>
      </c>
      <c r="F53" s="64" t="s">
        <v>30</v>
      </c>
      <c r="G53" s="64" t="s">
        <v>22</v>
      </c>
      <c r="H53" s="64"/>
      <c r="I53" s="64"/>
      <c r="J53" s="373" t="s">
        <v>105</v>
      </c>
      <c r="K53" s="374"/>
      <c r="L53" s="374"/>
      <c r="M53" s="374"/>
      <c r="N53" s="65">
        <v>50000000</v>
      </c>
    </row>
    <row r="54" spans="2:14" ht="39" customHeight="1" x14ac:dyDescent="0.25">
      <c r="B54" s="64" t="s">
        <v>10</v>
      </c>
      <c r="C54" s="64" t="s">
        <v>11</v>
      </c>
      <c r="D54" s="64" t="s">
        <v>11</v>
      </c>
      <c r="E54" s="64" t="s">
        <v>11</v>
      </c>
      <c r="F54" s="64" t="s">
        <v>30</v>
      </c>
      <c r="G54" s="64" t="s">
        <v>22</v>
      </c>
      <c r="H54" s="264">
        <v>1</v>
      </c>
      <c r="I54" s="64"/>
      <c r="J54" s="373" t="s">
        <v>186</v>
      </c>
      <c r="K54" s="374"/>
      <c r="L54" s="374"/>
      <c r="M54" s="374"/>
      <c r="N54" s="65">
        <v>335000000</v>
      </c>
    </row>
    <row r="55" spans="2:14" ht="30.75" customHeight="1" x14ac:dyDescent="0.25">
      <c r="B55" s="222" t="s">
        <v>10</v>
      </c>
      <c r="C55" s="222" t="s">
        <v>11</v>
      </c>
      <c r="D55" s="222" t="s">
        <v>11</v>
      </c>
      <c r="E55" s="222" t="s">
        <v>11</v>
      </c>
      <c r="F55" s="216" t="s">
        <v>30</v>
      </c>
      <c r="G55" s="222" t="s">
        <v>22</v>
      </c>
      <c r="H55" s="222" t="s">
        <v>13</v>
      </c>
      <c r="I55" s="222">
        <v>1</v>
      </c>
      <c r="J55" s="373" t="s">
        <v>164</v>
      </c>
      <c r="K55" s="374"/>
      <c r="L55" s="374"/>
      <c r="M55" s="374"/>
      <c r="N55" s="65">
        <v>360500000</v>
      </c>
    </row>
    <row r="56" spans="2:14" ht="53.25" customHeight="1" x14ac:dyDescent="0.25">
      <c r="B56" s="64" t="s">
        <v>10</v>
      </c>
      <c r="C56" s="64" t="s">
        <v>11</v>
      </c>
      <c r="D56" s="64" t="s">
        <v>11</v>
      </c>
      <c r="E56" s="64" t="s">
        <v>11</v>
      </c>
      <c r="F56" s="64" t="s">
        <v>30</v>
      </c>
      <c r="G56" s="64" t="s">
        <v>22</v>
      </c>
      <c r="H56" s="64" t="s">
        <v>13</v>
      </c>
      <c r="I56" s="222">
        <v>3</v>
      </c>
      <c r="J56" s="373" t="s">
        <v>249</v>
      </c>
      <c r="K56" s="374"/>
      <c r="L56" s="374"/>
      <c r="M56" s="374"/>
      <c r="N56" s="65">
        <v>380340000</v>
      </c>
    </row>
    <row r="57" spans="2:14" ht="83.25" customHeight="1" x14ac:dyDescent="0.25">
      <c r="B57" s="222" t="s">
        <v>10</v>
      </c>
      <c r="C57" s="222" t="s">
        <v>11</v>
      </c>
      <c r="D57" s="222" t="s">
        <v>11</v>
      </c>
      <c r="E57" s="222" t="s">
        <v>11</v>
      </c>
      <c r="F57" s="216" t="s">
        <v>30</v>
      </c>
      <c r="G57" s="222" t="s">
        <v>22</v>
      </c>
      <c r="H57" s="222" t="s">
        <v>13</v>
      </c>
      <c r="I57" s="222">
        <v>9</v>
      </c>
      <c r="J57" s="373" t="s">
        <v>104</v>
      </c>
      <c r="K57" s="374"/>
      <c r="L57" s="374"/>
      <c r="M57" s="374"/>
      <c r="N57" s="65">
        <v>450000000</v>
      </c>
    </row>
    <row r="58" spans="2:14" ht="45" customHeight="1" x14ac:dyDescent="0.25">
      <c r="B58" s="216" t="s">
        <v>10</v>
      </c>
      <c r="C58" s="216" t="s">
        <v>11</v>
      </c>
      <c r="D58" s="216" t="s">
        <v>11</v>
      </c>
      <c r="E58" s="216" t="s">
        <v>11</v>
      </c>
      <c r="F58" s="216" t="s">
        <v>30</v>
      </c>
      <c r="G58" s="216" t="s">
        <v>22</v>
      </c>
      <c r="H58" s="216" t="s">
        <v>13</v>
      </c>
      <c r="I58" s="222">
        <v>9</v>
      </c>
      <c r="J58" s="373" t="s">
        <v>104</v>
      </c>
      <c r="K58" s="374"/>
      <c r="L58" s="374"/>
      <c r="M58" s="374"/>
      <c r="N58" s="65">
        <f>102000000+740000000</f>
        <v>842000000</v>
      </c>
    </row>
    <row r="59" spans="2:14" ht="23.25" customHeight="1" x14ac:dyDescent="0.25">
      <c r="B59" s="188" t="s">
        <v>10</v>
      </c>
      <c r="C59" s="188" t="s">
        <v>11</v>
      </c>
      <c r="D59" s="188" t="s">
        <v>11</v>
      </c>
      <c r="E59" s="188" t="s">
        <v>11</v>
      </c>
      <c r="F59" s="194" t="s">
        <v>30</v>
      </c>
      <c r="G59" s="188" t="s">
        <v>16</v>
      </c>
      <c r="H59" s="226"/>
      <c r="I59" s="188"/>
      <c r="J59" s="376" t="s">
        <v>55</v>
      </c>
      <c r="K59" s="377"/>
      <c r="L59" s="377"/>
      <c r="M59" s="377"/>
      <c r="N59" s="41">
        <v>75000000</v>
      </c>
    </row>
    <row r="60" spans="2:14" ht="23.25" customHeight="1" x14ac:dyDescent="0.25">
      <c r="B60" s="188" t="s">
        <v>10</v>
      </c>
      <c r="C60" s="188" t="s">
        <v>11</v>
      </c>
      <c r="D60" s="188" t="s">
        <v>11</v>
      </c>
      <c r="E60" s="188" t="s">
        <v>11</v>
      </c>
      <c r="F60" s="194" t="s">
        <v>30</v>
      </c>
      <c r="G60" s="188" t="s">
        <v>25</v>
      </c>
      <c r="H60" s="226"/>
      <c r="I60" s="188"/>
      <c r="J60" s="419" t="s">
        <v>58</v>
      </c>
      <c r="K60" s="420"/>
      <c r="L60" s="420"/>
      <c r="M60" s="420"/>
      <c r="N60" s="278">
        <f>N61+N62</f>
        <v>636000000</v>
      </c>
    </row>
    <row r="61" spans="2:14" ht="23.25" customHeight="1" x14ac:dyDescent="0.25">
      <c r="B61" s="216" t="s">
        <v>10</v>
      </c>
      <c r="C61" s="216" t="s">
        <v>11</v>
      </c>
      <c r="D61" s="216" t="s">
        <v>11</v>
      </c>
      <c r="E61" s="216" t="s">
        <v>11</v>
      </c>
      <c r="F61" s="216" t="s">
        <v>30</v>
      </c>
      <c r="G61" s="216" t="s">
        <v>25</v>
      </c>
      <c r="H61" s="222" t="s">
        <v>11</v>
      </c>
      <c r="I61" s="216"/>
      <c r="J61" s="373" t="s">
        <v>57</v>
      </c>
      <c r="K61" s="374"/>
      <c r="L61" s="374"/>
      <c r="M61" s="374"/>
      <c r="N61" s="65">
        <v>246000000</v>
      </c>
    </row>
    <row r="62" spans="2:14" ht="23.25" customHeight="1" x14ac:dyDescent="0.25">
      <c r="B62" s="216" t="s">
        <v>10</v>
      </c>
      <c r="C62" s="216" t="s">
        <v>11</v>
      </c>
      <c r="D62" s="216" t="s">
        <v>11</v>
      </c>
      <c r="E62" s="216" t="s">
        <v>11</v>
      </c>
      <c r="F62" s="216" t="s">
        <v>30</v>
      </c>
      <c r="G62" s="216" t="s">
        <v>25</v>
      </c>
      <c r="H62" s="222" t="s">
        <v>34</v>
      </c>
      <c r="I62" s="216"/>
      <c r="J62" s="373" t="s">
        <v>56</v>
      </c>
      <c r="K62" s="374"/>
      <c r="L62" s="374"/>
      <c r="M62" s="374"/>
      <c r="N62" s="65">
        <v>390000000</v>
      </c>
    </row>
    <row r="63" spans="2:14" ht="45" customHeight="1" x14ac:dyDescent="0.25">
      <c r="B63" s="188" t="s">
        <v>10</v>
      </c>
      <c r="C63" s="188" t="s">
        <v>11</v>
      </c>
      <c r="D63" s="188" t="s">
        <v>11</v>
      </c>
      <c r="E63" s="188" t="s">
        <v>11</v>
      </c>
      <c r="F63" s="194" t="s">
        <v>30</v>
      </c>
      <c r="G63" s="188" t="s">
        <v>28</v>
      </c>
      <c r="H63" s="226"/>
      <c r="I63" s="188"/>
      <c r="J63" s="419" t="s">
        <v>61</v>
      </c>
      <c r="K63" s="420"/>
      <c r="L63" s="420"/>
      <c r="M63" s="420"/>
      <c r="N63" s="278">
        <f>N64+N65</f>
        <v>140000000</v>
      </c>
    </row>
    <row r="64" spans="2:14" ht="23.25" customHeight="1" x14ac:dyDescent="0.25">
      <c r="B64" s="216" t="s">
        <v>10</v>
      </c>
      <c r="C64" s="216" t="s">
        <v>11</v>
      </c>
      <c r="D64" s="216" t="s">
        <v>11</v>
      </c>
      <c r="E64" s="216" t="s">
        <v>11</v>
      </c>
      <c r="F64" s="216" t="s">
        <v>30</v>
      </c>
      <c r="G64" s="222" t="s">
        <v>28</v>
      </c>
      <c r="H64" s="223" t="s">
        <v>13</v>
      </c>
      <c r="I64" s="216" t="s">
        <v>254</v>
      </c>
      <c r="J64" s="373" t="s">
        <v>59</v>
      </c>
      <c r="K64" s="374"/>
      <c r="L64" s="374"/>
      <c r="M64" s="374"/>
      <c r="N64" s="65">
        <v>80000000</v>
      </c>
    </row>
    <row r="65" spans="2:14" ht="50.25" customHeight="1" x14ac:dyDescent="0.25">
      <c r="B65" s="216" t="s">
        <v>10</v>
      </c>
      <c r="C65" s="216" t="s">
        <v>11</v>
      </c>
      <c r="D65" s="216" t="s">
        <v>11</v>
      </c>
      <c r="E65" s="216" t="s">
        <v>11</v>
      </c>
      <c r="F65" s="216" t="s">
        <v>30</v>
      </c>
      <c r="G65" s="222" t="s">
        <v>28</v>
      </c>
      <c r="H65" s="223" t="s">
        <v>11</v>
      </c>
      <c r="I65" s="216" t="s">
        <v>119</v>
      </c>
      <c r="J65" s="373" t="s">
        <v>113</v>
      </c>
      <c r="K65" s="374"/>
      <c r="L65" s="374"/>
      <c r="M65" s="374"/>
      <c r="N65" s="65">
        <v>60000000</v>
      </c>
    </row>
    <row r="66" spans="2:14" ht="38.25" customHeight="1" x14ac:dyDescent="0.25">
      <c r="B66" s="188" t="s">
        <v>10</v>
      </c>
      <c r="C66" s="188" t="s">
        <v>11</v>
      </c>
      <c r="D66" s="188" t="s">
        <v>11</v>
      </c>
      <c r="E66" s="188" t="s">
        <v>11</v>
      </c>
      <c r="F66" s="194" t="s">
        <v>30</v>
      </c>
      <c r="G66" s="188" t="s">
        <v>32</v>
      </c>
      <c r="H66" s="226"/>
      <c r="I66" s="188"/>
      <c r="J66" s="376" t="s">
        <v>60</v>
      </c>
      <c r="K66" s="377"/>
      <c r="L66" s="377"/>
      <c r="M66" s="377"/>
      <c r="N66" s="41">
        <v>11000000</v>
      </c>
    </row>
    <row r="67" spans="2:14" ht="23.25" customHeight="1" x14ac:dyDescent="0.25">
      <c r="B67" s="256" t="s">
        <v>10</v>
      </c>
      <c r="C67" s="256" t="s">
        <v>11</v>
      </c>
      <c r="D67" s="256" t="s">
        <v>11</v>
      </c>
      <c r="E67" s="256" t="s">
        <v>11</v>
      </c>
      <c r="F67" s="35" t="s">
        <v>32</v>
      </c>
      <c r="G67" s="221"/>
      <c r="H67" s="224"/>
      <c r="I67" s="256"/>
      <c r="J67" s="379" t="s">
        <v>33</v>
      </c>
      <c r="K67" s="380"/>
      <c r="L67" s="380"/>
      <c r="M67" s="380"/>
      <c r="N67" s="7">
        <f>N68+N69</f>
        <v>76000000</v>
      </c>
    </row>
    <row r="68" spans="2:14" ht="23.25" customHeight="1" x14ac:dyDescent="0.25">
      <c r="B68" s="188" t="s">
        <v>10</v>
      </c>
      <c r="C68" s="188" t="s">
        <v>11</v>
      </c>
      <c r="D68" s="188" t="s">
        <v>11</v>
      </c>
      <c r="E68" s="188" t="s">
        <v>11</v>
      </c>
      <c r="F68" s="194" t="s">
        <v>32</v>
      </c>
      <c r="G68" s="188" t="s">
        <v>20</v>
      </c>
      <c r="H68" s="226"/>
      <c r="I68" s="188"/>
      <c r="J68" s="376" t="s">
        <v>52</v>
      </c>
      <c r="K68" s="377"/>
      <c r="L68" s="377"/>
      <c r="M68" s="377"/>
      <c r="N68" s="41">
        <v>50000000</v>
      </c>
    </row>
    <row r="69" spans="2:14" ht="33.75" customHeight="1" x14ac:dyDescent="0.25">
      <c r="B69" s="188" t="s">
        <v>10</v>
      </c>
      <c r="C69" s="188" t="s">
        <v>11</v>
      </c>
      <c r="D69" s="188" t="s">
        <v>11</v>
      </c>
      <c r="E69" s="188" t="s">
        <v>11</v>
      </c>
      <c r="F69" s="194" t="s">
        <v>32</v>
      </c>
      <c r="G69" s="188" t="s">
        <v>16</v>
      </c>
      <c r="H69" s="226"/>
      <c r="I69" s="188"/>
      <c r="J69" s="376" t="s">
        <v>53</v>
      </c>
      <c r="K69" s="377"/>
      <c r="L69" s="377"/>
      <c r="M69" s="377"/>
      <c r="N69" s="41">
        <v>26000000</v>
      </c>
    </row>
    <row r="70" spans="2:14" ht="40.5" customHeight="1" x14ac:dyDescent="0.25">
      <c r="B70" s="256" t="s">
        <v>10</v>
      </c>
      <c r="C70" s="256" t="s">
        <v>11</v>
      </c>
      <c r="D70" s="256" t="s">
        <v>11</v>
      </c>
      <c r="E70" s="256" t="s">
        <v>11</v>
      </c>
      <c r="F70" s="35" t="s">
        <v>32</v>
      </c>
      <c r="G70" s="256" t="s">
        <v>26</v>
      </c>
      <c r="H70" s="257"/>
      <c r="I70" s="256"/>
      <c r="J70" s="379" t="s">
        <v>54</v>
      </c>
      <c r="K70" s="380"/>
      <c r="L70" s="380"/>
      <c r="M70" s="380"/>
      <c r="N70" s="7">
        <v>753200000</v>
      </c>
    </row>
    <row r="71" spans="2:14" ht="23.25" customHeight="1" x14ac:dyDescent="0.25">
      <c r="B71" s="256" t="s">
        <v>10</v>
      </c>
      <c r="C71" s="256" t="s">
        <v>11</v>
      </c>
      <c r="D71" s="256" t="s">
        <v>11</v>
      </c>
      <c r="E71" s="256" t="s">
        <v>11</v>
      </c>
      <c r="F71" s="35" t="s">
        <v>107</v>
      </c>
      <c r="G71" s="256"/>
      <c r="H71" s="257"/>
      <c r="I71" s="256"/>
      <c r="J71" s="384" t="s">
        <v>106</v>
      </c>
      <c r="K71" s="385"/>
      <c r="L71" s="385"/>
      <c r="M71" s="385"/>
      <c r="N71" s="7">
        <v>150000000</v>
      </c>
    </row>
    <row r="72" spans="2:14" ht="23.25" customHeight="1" x14ac:dyDescent="0.25">
      <c r="B72" s="255" t="s">
        <v>10</v>
      </c>
      <c r="C72" s="255" t="s">
        <v>34</v>
      </c>
      <c r="D72" s="255"/>
      <c r="E72" s="255"/>
      <c r="F72" s="90"/>
      <c r="G72" s="370"/>
      <c r="H72" s="371"/>
      <c r="I72" s="255"/>
      <c r="J72" s="367" t="s">
        <v>35</v>
      </c>
      <c r="K72" s="368"/>
      <c r="L72" s="368"/>
      <c r="M72" s="368"/>
      <c r="N72" s="91">
        <f>N73+N77</f>
        <v>293000000</v>
      </c>
    </row>
    <row r="73" spans="2:14" ht="23.25" customHeight="1" x14ac:dyDescent="0.25">
      <c r="B73" s="252" t="s">
        <v>10</v>
      </c>
      <c r="C73" s="252" t="s">
        <v>34</v>
      </c>
      <c r="D73" s="252" t="s">
        <v>36</v>
      </c>
      <c r="E73" s="252"/>
      <c r="F73" s="93"/>
      <c r="G73" s="284"/>
      <c r="H73" s="288"/>
      <c r="I73" s="252"/>
      <c r="J73" s="359" t="s">
        <v>37</v>
      </c>
      <c r="K73" s="360"/>
      <c r="L73" s="360"/>
      <c r="M73" s="360"/>
      <c r="N73" s="85">
        <f>N74</f>
        <v>90000000</v>
      </c>
    </row>
    <row r="74" spans="2:14" ht="23.25" customHeight="1" x14ac:dyDescent="0.25">
      <c r="B74" s="253" t="s">
        <v>10</v>
      </c>
      <c r="C74" s="253" t="s">
        <v>34</v>
      </c>
      <c r="D74" s="253" t="s">
        <v>36</v>
      </c>
      <c r="E74" s="253" t="s">
        <v>11</v>
      </c>
      <c r="F74" s="266"/>
      <c r="G74" s="289"/>
      <c r="H74" s="290"/>
      <c r="I74" s="253"/>
      <c r="J74" s="364" t="s">
        <v>38</v>
      </c>
      <c r="K74" s="365"/>
      <c r="L74" s="365"/>
      <c r="M74" s="365"/>
      <c r="N74" s="78">
        <f>N75</f>
        <v>90000000</v>
      </c>
    </row>
    <row r="75" spans="2:14" ht="23.25" customHeight="1" x14ac:dyDescent="0.25">
      <c r="B75" s="253" t="s">
        <v>10</v>
      </c>
      <c r="C75" s="253" t="s">
        <v>34</v>
      </c>
      <c r="D75" s="253" t="s">
        <v>36</v>
      </c>
      <c r="E75" s="253" t="s">
        <v>11</v>
      </c>
      <c r="F75" s="266" t="s">
        <v>39</v>
      </c>
      <c r="G75" s="289"/>
      <c r="H75" s="290"/>
      <c r="I75" s="253"/>
      <c r="J75" s="364" t="s">
        <v>40</v>
      </c>
      <c r="K75" s="365"/>
      <c r="L75" s="365"/>
      <c r="M75" s="365"/>
      <c r="N75" s="78">
        <f>N76</f>
        <v>90000000</v>
      </c>
    </row>
    <row r="76" spans="2:14" ht="23.25" customHeight="1" x14ac:dyDescent="0.25">
      <c r="B76" s="253" t="s">
        <v>10</v>
      </c>
      <c r="C76" s="253" t="s">
        <v>34</v>
      </c>
      <c r="D76" s="253" t="s">
        <v>36</v>
      </c>
      <c r="E76" s="253" t="s">
        <v>11</v>
      </c>
      <c r="F76" s="266" t="s">
        <v>39</v>
      </c>
      <c r="G76" s="253" t="s">
        <v>41</v>
      </c>
      <c r="H76" s="254"/>
      <c r="I76" s="253"/>
      <c r="J76" s="364" t="s">
        <v>42</v>
      </c>
      <c r="K76" s="365"/>
      <c r="L76" s="365"/>
      <c r="M76" s="365"/>
      <c r="N76" s="78">
        <v>90000000</v>
      </c>
    </row>
    <row r="77" spans="2:14" ht="23.25" customHeight="1" x14ac:dyDescent="0.25">
      <c r="B77" s="252" t="s">
        <v>10</v>
      </c>
      <c r="C77" s="252" t="s">
        <v>34</v>
      </c>
      <c r="D77" s="252" t="s">
        <v>195</v>
      </c>
      <c r="E77" s="252"/>
      <c r="F77" s="93"/>
      <c r="G77" s="284"/>
      <c r="H77" s="288"/>
      <c r="I77" s="252"/>
      <c r="J77" s="359" t="s">
        <v>196</v>
      </c>
      <c r="K77" s="360"/>
      <c r="L77" s="360"/>
      <c r="M77" s="360"/>
      <c r="N77" s="85">
        <v>203000000</v>
      </c>
    </row>
    <row r="78" spans="2:14" ht="23.25" customHeight="1" x14ac:dyDescent="0.25">
      <c r="B78" s="255" t="s">
        <v>10</v>
      </c>
      <c r="C78" s="255" t="s">
        <v>43</v>
      </c>
      <c r="D78" s="255"/>
      <c r="E78" s="255"/>
      <c r="F78" s="90"/>
      <c r="G78" s="265"/>
      <c r="H78" s="291"/>
      <c r="I78" s="255"/>
      <c r="J78" s="367" t="s">
        <v>44</v>
      </c>
      <c r="K78" s="368"/>
      <c r="L78" s="368"/>
      <c r="M78" s="368"/>
      <c r="N78" s="91">
        <f>N81+N85</f>
        <v>73500000</v>
      </c>
    </row>
    <row r="79" spans="2:14" ht="23.25" customHeight="1" x14ac:dyDescent="0.25">
      <c r="B79" s="252" t="s">
        <v>10</v>
      </c>
      <c r="C79" s="252" t="s">
        <v>43</v>
      </c>
      <c r="D79" s="252"/>
      <c r="E79" s="252"/>
      <c r="F79" s="93"/>
      <c r="G79" s="284"/>
      <c r="H79" s="288"/>
      <c r="I79" s="252"/>
      <c r="J79" s="359" t="s">
        <v>44</v>
      </c>
      <c r="K79" s="360"/>
      <c r="L79" s="360"/>
      <c r="M79" s="360"/>
      <c r="N79" s="85">
        <f>N80+N84</f>
        <v>73500000</v>
      </c>
    </row>
    <row r="80" spans="2:14" ht="23.25" customHeight="1" x14ac:dyDescent="0.25">
      <c r="B80" s="252" t="s">
        <v>10</v>
      </c>
      <c r="C80" s="252" t="s">
        <v>43</v>
      </c>
      <c r="D80" s="252" t="s">
        <v>13</v>
      </c>
      <c r="E80" s="252"/>
      <c r="F80" s="93"/>
      <c r="G80" s="284"/>
      <c r="H80" s="288"/>
      <c r="I80" s="252"/>
      <c r="J80" s="359" t="s">
        <v>45</v>
      </c>
      <c r="K80" s="360"/>
      <c r="L80" s="360"/>
      <c r="M80" s="360"/>
      <c r="N80" s="85">
        <f>N81</f>
        <v>21500000</v>
      </c>
    </row>
    <row r="81" spans="2:14" ht="23.25" customHeight="1" x14ac:dyDescent="0.25">
      <c r="B81" s="253" t="s">
        <v>10</v>
      </c>
      <c r="C81" s="253" t="s">
        <v>43</v>
      </c>
      <c r="D81" s="253" t="s">
        <v>13</v>
      </c>
      <c r="E81" s="253" t="s">
        <v>11</v>
      </c>
      <c r="F81" s="266"/>
      <c r="G81" s="289"/>
      <c r="H81" s="290"/>
      <c r="I81" s="253"/>
      <c r="J81" s="364" t="s">
        <v>46</v>
      </c>
      <c r="K81" s="365"/>
      <c r="L81" s="365"/>
      <c r="M81" s="365"/>
      <c r="N81" s="78">
        <f>N82+N83</f>
        <v>21500000</v>
      </c>
    </row>
    <row r="82" spans="2:14" ht="36" customHeight="1" x14ac:dyDescent="0.25">
      <c r="B82" s="253" t="s">
        <v>10</v>
      </c>
      <c r="C82" s="253" t="s">
        <v>43</v>
      </c>
      <c r="D82" s="253" t="s">
        <v>277</v>
      </c>
      <c r="E82" s="253" t="s">
        <v>11</v>
      </c>
      <c r="F82" s="266" t="s">
        <v>41</v>
      </c>
      <c r="G82" s="289"/>
      <c r="H82" s="290"/>
      <c r="I82" s="253"/>
      <c r="J82" s="364" t="s">
        <v>47</v>
      </c>
      <c r="K82" s="365"/>
      <c r="L82" s="365"/>
      <c r="M82" s="365"/>
      <c r="N82" s="78">
        <v>21000000</v>
      </c>
    </row>
    <row r="83" spans="2:14" ht="23.25" customHeight="1" x14ac:dyDescent="0.25">
      <c r="B83" s="253" t="s">
        <v>10</v>
      </c>
      <c r="C83" s="253" t="s">
        <v>43</v>
      </c>
      <c r="D83" s="253" t="s">
        <v>13</v>
      </c>
      <c r="E83" s="253" t="s">
        <v>11</v>
      </c>
      <c r="F83" s="266" t="s">
        <v>26</v>
      </c>
      <c r="G83" s="289"/>
      <c r="H83" s="290"/>
      <c r="I83" s="253"/>
      <c r="J83" s="364" t="s">
        <v>112</v>
      </c>
      <c r="K83" s="365"/>
      <c r="L83" s="365"/>
      <c r="M83" s="365"/>
      <c r="N83" s="78">
        <v>500000</v>
      </c>
    </row>
    <row r="84" spans="2:14" ht="23.25" customHeight="1" x14ac:dyDescent="0.25">
      <c r="B84" s="252" t="s">
        <v>10</v>
      </c>
      <c r="C84" s="252" t="s">
        <v>43</v>
      </c>
      <c r="D84" s="252" t="s">
        <v>36</v>
      </c>
      <c r="E84" s="252"/>
      <c r="F84" s="93"/>
      <c r="G84" s="284"/>
      <c r="H84" s="288"/>
      <c r="I84" s="252"/>
      <c r="J84" s="359" t="s">
        <v>48</v>
      </c>
      <c r="K84" s="360"/>
      <c r="L84" s="360"/>
      <c r="M84" s="360"/>
      <c r="N84" s="85">
        <f>N85</f>
        <v>52000000</v>
      </c>
    </row>
    <row r="85" spans="2:14" ht="23.25" customHeight="1" x14ac:dyDescent="0.25">
      <c r="B85" s="253" t="s">
        <v>10</v>
      </c>
      <c r="C85" s="253" t="s">
        <v>43</v>
      </c>
      <c r="D85" s="253" t="s">
        <v>36</v>
      </c>
      <c r="E85" s="253" t="s">
        <v>13</v>
      </c>
      <c r="F85" s="266"/>
      <c r="G85" s="289"/>
      <c r="H85" s="290"/>
      <c r="I85" s="253"/>
      <c r="J85" s="364" t="s">
        <v>49</v>
      </c>
      <c r="K85" s="365"/>
      <c r="L85" s="365"/>
      <c r="M85" s="365"/>
      <c r="N85" s="78">
        <v>52000000</v>
      </c>
    </row>
    <row r="86" spans="2:14" ht="23.25" customHeight="1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8" spans="2:14" ht="37.5" customHeight="1" x14ac:dyDescent="0.25">
      <c r="B88" s="356" t="s">
        <v>167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88">
        <f>N6</f>
        <v>9775973310</v>
      </c>
    </row>
    <row r="89" spans="2:14" ht="23.25" customHeight="1" x14ac:dyDescent="0.25">
      <c r="B89" s="356" t="s">
        <v>168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88">
        <f>N72</f>
        <v>293000000</v>
      </c>
    </row>
    <row r="90" spans="2:14" ht="23.25" customHeight="1" x14ac:dyDescent="0.25">
      <c r="B90" s="356" t="s">
        <v>169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88">
        <f>N78</f>
        <v>73500000</v>
      </c>
    </row>
    <row r="91" spans="2:14" ht="23.25" customHeight="1" x14ac:dyDescent="0.25">
      <c r="B91" s="356" t="s">
        <v>170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88">
        <v>24962944001</v>
      </c>
    </row>
    <row r="92" spans="2:14" ht="23.25" customHeight="1" x14ac:dyDescent="0.25">
      <c r="B92" s="372" t="s">
        <v>171</v>
      </c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100">
        <f>N88+N89+N90+N91</f>
        <v>35105417311</v>
      </c>
    </row>
    <row r="93" spans="2:14" ht="23.25" customHeight="1" x14ac:dyDescent="0.25">
      <c r="B93" s="356" t="s">
        <v>158</v>
      </c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88">
        <v>35226890278</v>
      </c>
    </row>
    <row r="94" spans="2:14" ht="23.25" customHeight="1" x14ac:dyDescent="0.25">
      <c r="B94" s="356" t="s">
        <v>159</v>
      </c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88">
        <f>N93-N92</f>
        <v>121472967</v>
      </c>
    </row>
    <row r="95" spans="2:14" ht="23.25" customHeight="1" x14ac:dyDescent="0.25"/>
    <row r="96" spans="2:14" ht="23.25" customHeight="1" x14ac:dyDescent="0.25">
      <c r="F96" s="76"/>
    </row>
    <row r="97" spans="6:14" ht="23.25" customHeight="1" x14ac:dyDescent="0.25">
      <c r="F97" s="76"/>
    </row>
    <row r="101" spans="6:14" x14ac:dyDescent="0.25">
      <c r="N101" s="2"/>
    </row>
    <row r="102" spans="6:14" x14ac:dyDescent="0.25">
      <c r="N102" s="2"/>
    </row>
  </sheetData>
  <mergeCells count="95">
    <mergeCell ref="G5:H5"/>
    <mergeCell ref="J5:M5"/>
    <mergeCell ref="G6:H6"/>
    <mergeCell ref="J6:M6"/>
    <mergeCell ref="J7:M7"/>
    <mergeCell ref="J8:M8"/>
    <mergeCell ref="J9:M9"/>
    <mergeCell ref="J10:M10"/>
    <mergeCell ref="J11:M11"/>
    <mergeCell ref="J12:M12"/>
    <mergeCell ref="J18:M18"/>
    <mergeCell ref="J19:M19"/>
    <mergeCell ref="J20:M20"/>
    <mergeCell ref="J21:M21"/>
    <mergeCell ref="J13:M13"/>
    <mergeCell ref="J14:M14"/>
    <mergeCell ref="J15:M15"/>
    <mergeCell ref="J16:M16"/>
    <mergeCell ref="J17:M17"/>
    <mergeCell ref="J33:M33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44:M44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5:M45"/>
    <mergeCell ref="J46:M46"/>
    <mergeCell ref="J47:M47"/>
    <mergeCell ref="J48:M48"/>
    <mergeCell ref="J49:M49"/>
    <mergeCell ref="J61:M61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G72:H72"/>
    <mergeCell ref="J72:M72"/>
    <mergeCell ref="J62:M62"/>
    <mergeCell ref="J63:M63"/>
    <mergeCell ref="J64:M64"/>
    <mergeCell ref="J65:M65"/>
    <mergeCell ref="J66:M66"/>
    <mergeCell ref="J67:M67"/>
    <mergeCell ref="J73:M73"/>
    <mergeCell ref="J74:M74"/>
    <mergeCell ref="J75:M75"/>
    <mergeCell ref="J68:M68"/>
    <mergeCell ref="J69:M69"/>
    <mergeCell ref="J70:M70"/>
    <mergeCell ref="J71:M71"/>
    <mergeCell ref="J82:M82"/>
    <mergeCell ref="J76:M76"/>
    <mergeCell ref="J77:M77"/>
    <mergeCell ref="J78:M78"/>
    <mergeCell ref="J79:M79"/>
    <mergeCell ref="B94:M94"/>
    <mergeCell ref="B1:N1"/>
    <mergeCell ref="B2:N2"/>
    <mergeCell ref="B3:N3"/>
    <mergeCell ref="B4:N4"/>
    <mergeCell ref="B88:M88"/>
    <mergeCell ref="B89:M89"/>
    <mergeCell ref="B90:M90"/>
    <mergeCell ref="B91:M91"/>
    <mergeCell ref="B92:M92"/>
    <mergeCell ref="B93:M93"/>
    <mergeCell ref="J83:M83"/>
    <mergeCell ref="J84:M84"/>
    <mergeCell ref="J85:M85"/>
    <mergeCell ref="J80:M80"/>
    <mergeCell ref="J81:M8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99"/>
  <sheetViews>
    <sheetView topLeftCell="B1" workbookViewId="0">
      <selection activeCell="N3" sqref="N3"/>
    </sheetView>
  </sheetViews>
  <sheetFormatPr baseColWidth="10" defaultColWidth="11.42578125" defaultRowHeight="15" x14ac:dyDescent="0.25"/>
  <cols>
    <col min="1" max="1" width="11.42578125" style="34"/>
    <col min="2" max="2" width="6.7109375" style="76" customWidth="1"/>
    <col min="3" max="3" width="7.42578125" style="76" customWidth="1"/>
    <col min="4" max="4" width="6.7109375" style="76" customWidth="1"/>
    <col min="5" max="5" width="5.85546875" style="76" customWidth="1"/>
    <col min="6" max="6" width="7" style="80" customWidth="1"/>
    <col min="7" max="7" width="5.7109375" style="76" customWidth="1"/>
    <col min="8" max="8" width="3.85546875" style="76" customWidth="1"/>
    <col min="9" max="9" width="6" style="76" customWidth="1"/>
    <col min="10" max="12" width="11.42578125" style="76"/>
    <col min="13" max="13" width="4.7109375" style="76" customWidth="1"/>
    <col min="14" max="14" width="21.85546875" style="76" customWidth="1"/>
    <col min="15" max="15" width="11.42578125" style="76"/>
    <col min="16" max="16" width="32" style="76" customWidth="1"/>
    <col min="17" max="17" width="14.140625" style="76" bestFit="1" customWidth="1"/>
    <col min="18" max="16384" width="11.42578125" style="76"/>
  </cols>
  <sheetData>
    <row r="2" spans="2:16" ht="31.9" customHeight="1" x14ac:dyDescent="0.25">
      <c r="B2" s="300" t="s">
        <v>0</v>
      </c>
      <c r="C2" s="299" t="s">
        <v>1</v>
      </c>
      <c r="D2" s="302" t="s">
        <v>2</v>
      </c>
      <c r="E2" s="302" t="s">
        <v>3</v>
      </c>
      <c r="F2" s="302" t="s">
        <v>4</v>
      </c>
      <c r="G2" s="425" t="s">
        <v>5</v>
      </c>
      <c r="H2" s="426"/>
      <c r="I2" s="302" t="s">
        <v>6</v>
      </c>
      <c r="J2" s="425" t="s">
        <v>8</v>
      </c>
      <c r="K2" s="426"/>
      <c r="L2" s="426"/>
      <c r="M2" s="426"/>
      <c r="N2" s="308" t="s">
        <v>291</v>
      </c>
    </row>
    <row r="3" spans="2:16" ht="23.25" customHeight="1" x14ac:dyDescent="0.25">
      <c r="B3" s="295" t="s">
        <v>10</v>
      </c>
      <c r="C3" s="295" t="s">
        <v>11</v>
      </c>
      <c r="D3" s="295"/>
      <c r="E3" s="295"/>
      <c r="F3" s="90"/>
      <c r="G3" s="370"/>
      <c r="H3" s="371"/>
      <c r="I3" s="295"/>
      <c r="J3" s="367" t="s">
        <v>12</v>
      </c>
      <c r="K3" s="368"/>
      <c r="L3" s="368"/>
      <c r="M3" s="368"/>
      <c r="N3" s="91">
        <f>+N4+N13</f>
        <v>5791750000</v>
      </c>
    </row>
    <row r="4" spans="2:16" ht="23.25" customHeight="1" x14ac:dyDescent="0.25">
      <c r="B4" s="292" t="s">
        <v>10</v>
      </c>
      <c r="C4" s="292" t="s">
        <v>11</v>
      </c>
      <c r="D4" s="292" t="s">
        <v>13</v>
      </c>
      <c r="E4" s="292"/>
      <c r="F4" s="93"/>
      <c r="G4" s="357"/>
      <c r="H4" s="358"/>
      <c r="I4" s="292"/>
      <c r="J4" s="359" t="s">
        <v>14</v>
      </c>
      <c r="K4" s="360"/>
      <c r="L4" s="360"/>
      <c r="M4" s="360"/>
      <c r="N4" s="85">
        <f>+N5</f>
        <v>219750000</v>
      </c>
    </row>
    <row r="5" spans="2:16" ht="23.25" customHeight="1" x14ac:dyDescent="0.25">
      <c r="B5" s="298" t="s">
        <v>10</v>
      </c>
      <c r="C5" s="298" t="s">
        <v>11</v>
      </c>
      <c r="D5" s="298" t="s">
        <v>13</v>
      </c>
      <c r="E5" s="298" t="s">
        <v>13</v>
      </c>
      <c r="F5" s="94"/>
      <c r="G5" s="387"/>
      <c r="H5" s="388"/>
      <c r="I5" s="298"/>
      <c r="J5" s="389" t="s">
        <v>15</v>
      </c>
      <c r="K5" s="390"/>
      <c r="L5" s="390"/>
      <c r="M5" s="390"/>
      <c r="N5" s="82">
        <f>N6+N8+N11</f>
        <v>219750000</v>
      </c>
    </row>
    <row r="6" spans="2:16" ht="23.25" customHeight="1" x14ac:dyDescent="0.25">
      <c r="B6" s="296" t="s">
        <v>10</v>
      </c>
      <c r="C6" s="296" t="s">
        <v>11</v>
      </c>
      <c r="D6" s="296" t="s">
        <v>13</v>
      </c>
      <c r="E6" s="296" t="s">
        <v>13</v>
      </c>
      <c r="F6" s="35" t="s">
        <v>22</v>
      </c>
      <c r="G6" s="296"/>
      <c r="H6" s="297"/>
      <c r="I6" s="296"/>
      <c r="J6" s="379" t="s">
        <v>71</v>
      </c>
      <c r="K6" s="380"/>
      <c r="L6" s="380"/>
      <c r="M6" s="380"/>
      <c r="N6" s="7">
        <f>+N7</f>
        <v>15000000</v>
      </c>
    </row>
    <row r="7" spans="2:16" ht="39" customHeight="1" x14ac:dyDescent="0.25">
      <c r="B7" s="188" t="s">
        <v>10</v>
      </c>
      <c r="C7" s="188" t="s">
        <v>11</v>
      </c>
      <c r="D7" s="188" t="s">
        <v>13</v>
      </c>
      <c r="E7" s="188" t="s">
        <v>13</v>
      </c>
      <c r="F7" s="194" t="s">
        <v>22</v>
      </c>
      <c r="G7" s="188" t="s">
        <v>30</v>
      </c>
      <c r="H7" s="226"/>
      <c r="I7" s="188"/>
      <c r="J7" s="376" t="s">
        <v>235</v>
      </c>
      <c r="K7" s="377"/>
      <c r="L7" s="377"/>
      <c r="M7" s="377"/>
      <c r="N7" s="41">
        <v>15000000</v>
      </c>
      <c r="P7" s="307" t="s">
        <v>292</v>
      </c>
    </row>
    <row r="8" spans="2:16" ht="23.25" customHeight="1" x14ac:dyDescent="0.25">
      <c r="B8" s="296" t="s">
        <v>10</v>
      </c>
      <c r="C8" s="296" t="s">
        <v>11</v>
      </c>
      <c r="D8" s="296" t="s">
        <v>13</v>
      </c>
      <c r="E8" s="296" t="s">
        <v>13</v>
      </c>
      <c r="F8" s="35" t="s">
        <v>16</v>
      </c>
      <c r="G8" s="221"/>
      <c r="H8" s="224"/>
      <c r="I8" s="296"/>
      <c r="J8" s="379" t="s">
        <v>17</v>
      </c>
      <c r="K8" s="380"/>
      <c r="L8" s="380"/>
      <c r="M8" s="380"/>
      <c r="N8" s="7">
        <f>N9+N10</f>
        <v>201000000</v>
      </c>
    </row>
    <row r="9" spans="2:16" ht="39" customHeight="1" x14ac:dyDescent="0.25">
      <c r="B9" s="194" t="s">
        <v>10</v>
      </c>
      <c r="C9" s="194" t="s">
        <v>11</v>
      </c>
      <c r="D9" s="194" t="s">
        <v>13</v>
      </c>
      <c r="E9" s="194" t="s">
        <v>13</v>
      </c>
      <c r="F9" s="194" t="s">
        <v>16</v>
      </c>
      <c r="G9" s="188" t="s">
        <v>25</v>
      </c>
      <c r="H9" s="195"/>
      <c r="I9" s="194"/>
      <c r="J9" s="376" t="s">
        <v>51</v>
      </c>
      <c r="K9" s="377"/>
      <c r="L9" s="377"/>
      <c r="M9" s="377"/>
      <c r="N9" s="41">
        <v>200000000</v>
      </c>
      <c r="P9" s="307" t="s">
        <v>143</v>
      </c>
    </row>
    <row r="10" spans="2:16" ht="23.25" customHeight="1" x14ac:dyDescent="0.25">
      <c r="B10" s="194" t="s">
        <v>10</v>
      </c>
      <c r="C10" s="194" t="s">
        <v>11</v>
      </c>
      <c r="D10" s="194" t="s">
        <v>13</v>
      </c>
      <c r="E10" s="194" t="s">
        <v>13</v>
      </c>
      <c r="F10" s="194" t="s">
        <v>16</v>
      </c>
      <c r="G10" s="188" t="s">
        <v>28</v>
      </c>
      <c r="H10" s="195"/>
      <c r="I10" s="194"/>
      <c r="J10" s="376" t="s">
        <v>161</v>
      </c>
      <c r="K10" s="377"/>
      <c r="L10" s="377"/>
      <c r="M10" s="377"/>
      <c r="N10" s="41">
        <v>1000000</v>
      </c>
      <c r="P10" s="307" t="s">
        <v>143</v>
      </c>
    </row>
    <row r="11" spans="2:16" ht="23.25" customHeight="1" x14ac:dyDescent="0.25">
      <c r="B11" s="296" t="s">
        <v>10</v>
      </c>
      <c r="C11" s="296" t="s">
        <v>11</v>
      </c>
      <c r="D11" s="296" t="s">
        <v>13</v>
      </c>
      <c r="E11" s="296" t="s">
        <v>13</v>
      </c>
      <c r="F11" s="35" t="s">
        <v>26</v>
      </c>
      <c r="G11" s="296" t="s">
        <v>20</v>
      </c>
      <c r="H11" s="297" t="s">
        <v>34</v>
      </c>
      <c r="I11" s="296"/>
      <c r="J11" s="379" t="s">
        <v>160</v>
      </c>
      <c r="K11" s="380"/>
      <c r="L11" s="380"/>
      <c r="M11" s="380"/>
      <c r="N11" s="7">
        <f>N12</f>
        <v>3750000</v>
      </c>
    </row>
    <row r="12" spans="2:16" ht="23.25" customHeight="1" x14ac:dyDescent="0.25">
      <c r="B12" s="188" t="s">
        <v>126</v>
      </c>
      <c r="C12" s="188" t="s">
        <v>11</v>
      </c>
      <c r="D12" s="188" t="s">
        <v>13</v>
      </c>
      <c r="E12" s="188" t="s">
        <v>13</v>
      </c>
      <c r="F12" s="194" t="s">
        <v>26</v>
      </c>
      <c r="G12" s="188" t="s">
        <v>20</v>
      </c>
      <c r="H12" s="226" t="s">
        <v>25</v>
      </c>
      <c r="I12" s="188"/>
      <c r="J12" s="376" t="s">
        <v>127</v>
      </c>
      <c r="K12" s="377"/>
      <c r="L12" s="377"/>
      <c r="M12" s="377"/>
      <c r="N12" s="41">
        <v>3750000</v>
      </c>
      <c r="P12" s="307" t="s">
        <v>125</v>
      </c>
    </row>
    <row r="13" spans="2:16" ht="23.25" customHeight="1" x14ac:dyDescent="0.25">
      <c r="B13" s="292" t="s">
        <v>10</v>
      </c>
      <c r="C13" s="292" t="s">
        <v>11</v>
      </c>
      <c r="D13" s="292" t="s">
        <v>11</v>
      </c>
      <c r="E13" s="292"/>
      <c r="F13" s="93"/>
      <c r="G13" s="357"/>
      <c r="H13" s="358"/>
      <c r="I13" s="292"/>
      <c r="J13" s="359" t="s">
        <v>18</v>
      </c>
      <c r="K13" s="360"/>
      <c r="L13" s="360"/>
      <c r="M13" s="360"/>
      <c r="N13" s="85">
        <f>+N14+N32</f>
        <v>5572000000</v>
      </c>
      <c r="P13" s="2"/>
    </row>
    <row r="14" spans="2:16" ht="23.25" customHeight="1" x14ac:dyDescent="0.25">
      <c r="B14" s="298" t="s">
        <v>10</v>
      </c>
      <c r="C14" s="298" t="s">
        <v>11</v>
      </c>
      <c r="D14" s="298" t="s">
        <v>11</v>
      </c>
      <c r="E14" s="298" t="s">
        <v>13</v>
      </c>
      <c r="F14" s="94"/>
      <c r="G14" s="387"/>
      <c r="H14" s="388"/>
      <c r="I14" s="298"/>
      <c r="J14" s="389" t="s">
        <v>19</v>
      </c>
      <c r="K14" s="390"/>
      <c r="L14" s="390"/>
      <c r="M14" s="390"/>
      <c r="N14" s="82">
        <f>+N15+N18+N23</f>
        <v>129000000</v>
      </c>
    </row>
    <row r="15" spans="2:16" ht="35.450000000000003" customHeight="1" x14ac:dyDescent="0.25">
      <c r="B15" s="296" t="s">
        <v>10</v>
      </c>
      <c r="C15" s="296" t="s">
        <v>11</v>
      </c>
      <c r="D15" s="296" t="s">
        <v>11</v>
      </c>
      <c r="E15" s="296" t="s">
        <v>13</v>
      </c>
      <c r="F15" s="35" t="s">
        <v>20</v>
      </c>
      <c r="G15" s="382"/>
      <c r="H15" s="383"/>
      <c r="I15" s="296"/>
      <c r="J15" s="379" t="s">
        <v>21</v>
      </c>
      <c r="K15" s="380"/>
      <c r="L15" s="380"/>
      <c r="M15" s="380"/>
      <c r="N15" s="7">
        <f>N16+N17</f>
        <v>12000000</v>
      </c>
    </row>
    <row r="16" spans="2:16" ht="23.25" customHeight="1" x14ac:dyDescent="0.25">
      <c r="B16" s="188" t="s">
        <v>10</v>
      </c>
      <c r="C16" s="188" t="s">
        <v>11</v>
      </c>
      <c r="D16" s="188" t="s">
        <v>11</v>
      </c>
      <c r="E16" s="188" t="s">
        <v>13</v>
      </c>
      <c r="F16" s="194" t="s">
        <v>20</v>
      </c>
      <c r="G16" s="188" t="s">
        <v>22</v>
      </c>
      <c r="H16" s="226"/>
      <c r="I16" s="188"/>
      <c r="J16" s="376" t="s">
        <v>118</v>
      </c>
      <c r="K16" s="377"/>
      <c r="L16" s="377"/>
      <c r="M16" s="377"/>
      <c r="N16" s="41">
        <v>1000000</v>
      </c>
      <c r="P16" s="307" t="s">
        <v>293</v>
      </c>
    </row>
    <row r="17" spans="2:16" ht="23.25" customHeight="1" x14ac:dyDescent="0.25">
      <c r="B17" s="188" t="s">
        <v>10</v>
      </c>
      <c r="C17" s="188" t="s">
        <v>11</v>
      </c>
      <c r="D17" s="188" t="s">
        <v>11</v>
      </c>
      <c r="E17" s="188" t="s">
        <v>13</v>
      </c>
      <c r="F17" s="194" t="s">
        <v>20</v>
      </c>
      <c r="G17" s="188" t="s">
        <v>30</v>
      </c>
      <c r="H17" s="226"/>
      <c r="I17" s="188"/>
      <c r="J17" s="376" t="s">
        <v>62</v>
      </c>
      <c r="K17" s="377"/>
      <c r="L17" s="377"/>
      <c r="M17" s="377"/>
      <c r="N17" s="41">
        <v>11000000</v>
      </c>
      <c r="P17" s="307" t="s">
        <v>134</v>
      </c>
    </row>
    <row r="18" spans="2:16" ht="23.25" customHeight="1" x14ac:dyDescent="0.25">
      <c r="B18" s="296" t="s">
        <v>10</v>
      </c>
      <c r="C18" s="296" t="s">
        <v>11</v>
      </c>
      <c r="D18" s="296" t="s">
        <v>11</v>
      </c>
      <c r="E18" s="296" t="s">
        <v>13</v>
      </c>
      <c r="F18" s="35" t="s">
        <v>22</v>
      </c>
      <c r="G18" s="382"/>
      <c r="H18" s="383"/>
      <c r="I18" s="296"/>
      <c r="J18" s="379" t="s">
        <v>23</v>
      </c>
      <c r="K18" s="380"/>
      <c r="L18" s="380"/>
      <c r="M18" s="380"/>
      <c r="N18" s="7">
        <f>+N19+N20+N21+N22</f>
        <v>103000000</v>
      </c>
      <c r="P18" s="34"/>
    </row>
    <row r="19" spans="2:16" ht="23.25" customHeight="1" x14ac:dyDescent="0.25">
      <c r="B19" s="188" t="s">
        <v>10</v>
      </c>
      <c r="C19" s="188" t="s">
        <v>11</v>
      </c>
      <c r="D19" s="188" t="s">
        <v>11</v>
      </c>
      <c r="E19" s="188" t="s">
        <v>13</v>
      </c>
      <c r="F19" s="194" t="s">
        <v>22</v>
      </c>
      <c r="G19" s="188" t="s">
        <v>20</v>
      </c>
      <c r="H19" s="226"/>
      <c r="I19" s="188"/>
      <c r="J19" s="376" t="s">
        <v>63</v>
      </c>
      <c r="K19" s="377"/>
      <c r="L19" s="377"/>
      <c r="M19" s="377"/>
      <c r="N19" s="212">
        <v>29000000</v>
      </c>
      <c r="P19" s="307" t="s">
        <v>274</v>
      </c>
    </row>
    <row r="20" spans="2:16" ht="51.75" customHeight="1" x14ac:dyDescent="0.25">
      <c r="B20" s="188" t="s">
        <v>10</v>
      </c>
      <c r="C20" s="188" t="s">
        <v>11</v>
      </c>
      <c r="D20" s="188" t="s">
        <v>11</v>
      </c>
      <c r="E20" s="188" t="s">
        <v>13</v>
      </c>
      <c r="F20" s="194" t="s">
        <v>22</v>
      </c>
      <c r="G20" s="188" t="s">
        <v>20</v>
      </c>
      <c r="H20" s="226" t="s">
        <v>121</v>
      </c>
      <c r="I20" s="188"/>
      <c r="J20" s="376" t="s">
        <v>120</v>
      </c>
      <c r="K20" s="377"/>
      <c r="L20" s="377"/>
      <c r="M20" s="377"/>
      <c r="N20" s="212">
        <v>2000000</v>
      </c>
      <c r="P20" s="307" t="s">
        <v>101</v>
      </c>
    </row>
    <row r="21" spans="2:16" ht="84.75" customHeight="1" x14ac:dyDescent="0.25">
      <c r="B21" s="188" t="s">
        <v>10</v>
      </c>
      <c r="C21" s="188" t="s">
        <v>11</v>
      </c>
      <c r="D21" s="188" t="s">
        <v>11</v>
      </c>
      <c r="E21" s="188" t="s">
        <v>13</v>
      </c>
      <c r="F21" s="194" t="s">
        <v>22</v>
      </c>
      <c r="G21" s="188" t="s">
        <v>20</v>
      </c>
      <c r="H21" s="226" t="s">
        <v>123</v>
      </c>
      <c r="I21" s="188"/>
      <c r="J21" s="376" t="s">
        <v>122</v>
      </c>
      <c r="K21" s="377"/>
      <c r="L21" s="377"/>
      <c r="M21" s="377"/>
      <c r="N21" s="212">
        <v>2000000</v>
      </c>
      <c r="P21" s="307" t="s">
        <v>101</v>
      </c>
    </row>
    <row r="22" spans="2:16" ht="41.25" customHeight="1" x14ac:dyDescent="0.25">
      <c r="B22" s="188" t="s">
        <v>10</v>
      </c>
      <c r="C22" s="188" t="s">
        <v>11</v>
      </c>
      <c r="D22" s="188" t="s">
        <v>11</v>
      </c>
      <c r="E22" s="188" t="s">
        <v>13</v>
      </c>
      <c r="F22" s="194" t="s">
        <v>22</v>
      </c>
      <c r="G22" s="188" t="s">
        <v>22</v>
      </c>
      <c r="H22" s="226"/>
      <c r="I22" s="188"/>
      <c r="J22" s="376" t="s">
        <v>64</v>
      </c>
      <c r="K22" s="377"/>
      <c r="L22" s="377"/>
      <c r="M22" s="377"/>
      <c r="N22" s="212">
        <v>70000000</v>
      </c>
      <c r="P22" s="307" t="s">
        <v>133</v>
      </c>
    </row>
    <row r="23" spans="2:16" ht="23.25" customHeight="1" x14ac:dyDescent="0.25">
      <c r="B23" s="296" t="s">
        <v>10</v>
      </c>
      <c r="C23" s="296" t="s">
        <v>11</v>
      </c>
      <c r="D23" s="296" t="s">
        <v>11</v>
      </c>
      <c r="E23" s="296" t="s">
        <v>13</v>
      </c>
      <c r="F23" s="35" t="s">
        <v>16</v>
      </c>
      <c r="G23" s="296"/>
      <c r="H23" s="297"/>
      <c r="I23" s="296"/>
      <c r="J23" s="379" t="s">
        <v>102</v>
      </c>
      <c r="K23" s="380"/>
      <c r="L23" s="380"/>
      <c r="M23" s="380"/>
      <c r="N23" s="7">
        <f>+N24+N25+N26+N27+N28+N29+N30+N31</f>
        <v>14000000</v>
      </c>
      <c r="P23" s="34"/>
    </row>
    <row r="24" spans="2:16" ht="23.25" customHeight="1" x14ac:dyDescent="0.25">
      <c r="B24" s="188" t="s">
        <v>10</v>
      </c>
      <c r="C24" s="188" t="s">
        <v>11</v>
      </c>
      <c r="D24" s="188" t="s">
        <v>11</v>
      </c>
      <c r="E24" s="188" t="s">
        <v>13</v>
      </c>
      <c r="F24" s="194" t="s">
        <v>16</v>
      </c>
      <c r="G24" s="188" t="s">
        <v>16</v>
      </c>
      <c r="H24" s="226" t="s">
        <v>117</v>
      </c>
      <c r="I24" s="188"/>
      <c r="J24" s="376" t="s">
        <v>189</v>
      </c>
      <c r="K24" s="377"/>
      <c r="L24" s="377"/>
      <c r="M24" s="377"/>
      <c r="N24" s="41">
        <v>0</v>
      </c>
      <c r="P24" s="156" t="s">
        <v>163</v>
      </c>
    </row>
    <row r="25" spans="2:16" ht="23.25" customHeight="1" x14ac:dyDescent="0.25">
      <c r="B25" s="188" t="s">
        <v>10</v>
      </c>
      <c r="C25" s="188" t="s">
        <v>11</v>
      </c>
      <c r="D25" s="188" t="s">
        <v>11</v>
      </c>
      <c r="E25" s="188" t="s">
        <v>13</v>
      </c>
      <c r="F25" s="194" t="s">
        <v>16</v>
      </c>
      <c r="G25" s="188" t="s">
        <v>25</v>
      </c>
      <c r="H25" s="226" t="s">
        <v>13</v>
      </c>
      <c r="I25" s="188"/>
      <c r="J25" s="376" t="s">
        <v>65</v>
      </c>
      <c r="K25" s="377"/>
      <c r="L25" s="377"/>
      <c r="M25" s="377"/>
      <c r="N25" s="41">
        <v>2000000</v>
      </c>
      <c r="P25" s="307" t="s">
        <v>259</v>
      </c>
    </row>
    <row r="26" spans="2:16" ht="23.25" customHeight="1" x14ac:dyDescent="0.25">
      <c r="B26" s="188" t="s">
        <v>10</v>
      </c>
      <c r="C26" s="188" t="s">
        <v>11</v>
      </c>
      <c r="D26" s="188" t="s">
        <v>11</v>
      </c>
      <c r="E26" s="188" t="s">
        <v>13</v>
      </c>
      <c r="F26" s="194" t="s">
        <v>16</v>
      </c>
      <c r="G26" s="188" t="s">
        <v>28</v>
      </c>
      <c r="H26" s="226" t="s">
        <v>11</v>
      </c>
      <c r="I26" s="188"/>
      <c r="J26" s="376" t="s">
        <v>289</v>
      </c>
      <c r="K26" s="377"/>
      <c r="L26" s="377"/>
      <c r="M26" s="377"/>
      <c r="N26" s="41">
        <v>5000000</v>
      </c>
      <c r="P26" s="307" t="s">
        <v>290</v>
      </c>
    </row>
    <row r="27" spans="2:16" ht="23.25" customHeight="1" x14ac:dyDescent="0.25">
      <c r="B27" s="188" t="s">
        <v>10</v>
      </c>
      <c r="C27" s="188" t="s">
        <v>11</v>
      </c>
      <c r="D27" s="188" t="s">
        <v>11</v>
      </c>
      <c r="E27" s="188" t="s">
        <v>13</v>
      </c>
      <c r="F27" s="194" t="s">
        <v>16</v>
      </c>
      <c r="G27" s="188" t="s">
        <v>26</v>
      </c>
      <c r="H27" s="226" t="s">
        <v>117</v>
      </c>
      <c r="I27" s="188"/>
      <c r="J27" s="376" t="s">
        <v>116</v>
      </c>
      <c r="K27" s="377"/>
      <c r="L27" s="377"/>
      <c r="M27" s="377"/>
      <c r="N27" s="41">
        <v>4000000</v>
      </c>
      <c r="P27" s="307" t="s">
        <v>260</v>
      </c>
    </row>
    <row r="28" spans="2:16" ht="37.5" customHeight="1" x14ac:dyDescent="0.25">
      <c r="B28" s="188" t="s">
        <v>10</v>
      </c>
      <c r="C28" s="188" t="s">
        <v>11</v>
      </c>
      <c r="D28" s="188" t="s">
        <v>11</v>
      </c>
      <c r="E28" s="188" t="s">
        <v>13</v>
      </c>
      <c r="F28" s="194" t="s">
        <v>16</v>
      </c>
      <c r="G28" s="188" t="s">
        <v>28</v>
      </c>
      <c r="H28" s="226" t="s">
        <v>11</v>
      </c>
      <c r="I28" s="188"/>
      <c r="J28" s="376" t="s">
        <v>181</v>
      </c>
      <c r="K28" s="377"/>
      <c r="L28" s="377"/>
      <c r="M28" s="377"/>
      <c r="N28" s="278">
        <v>0</v>
      </c>
      <c r="P28" s="157" t="s">
        <v>162</v>
      </c>
    </row>
    <row r="29" spans="2:16" ht="62.25" customHeight="1" x14ac:dyDescent="0.25">
      <c r="B29" s="188" t="s">
        <v>10</v>
      </c>
      <c r="C29" s="188" t="s">
        <v>11</v>
      </c>
      <c r="D29" s="188" t="s">
        <v>11</v>
      </c>
      <c r="E29" s="188" t="s">
        <v>13</v>
      </c>
      <c r="F29" s="194" t="s">
        <v>16</v>
      </c>
      <c r="G29" s="188" t="s">
        <v>28</v>
      </c>
      <c r="H29" s="226" t="s">
        <v>34</v>
      </c>
      <c r="I29" s="188"/>
      <c r="J29" s="376" t="s">
        <v>182</v>
      </c>
      <c r="K29" s="377"/>
      <c r="L29" s="377"/>
      <c r="M29" s="377"/>
      <c r="N29" s="278">
        <v>0</v>
      </c>
      <c r="P29" s="157" t="s">
        <v>162</v>
      </c>
    </row>
    <row r="30" spans="2:16" ht="35.450000000000003" customHeight="1" x14ac:dyDescent="0.25">
      <c r="B30" s="188" t="s">
        <v>10</v>
      </c>
      <c r="C30" s="188" t="s">
        <v>11</v>
      </c>
      <c r="D30" s="188" t="s">
        <v>11</v>
      </c>
      <c r="E30" s="188" t="s">
        <v>13</v>
      </c>
      <c r="F30" s="194" t="s">
        <v>16</v>
      </c>
      <c r="G30" s="188" t="s">
        <v>28</v>
      </c>
      <c r="H30" s="226" t="s">
        <v>115</v>
      </c>
      <c r="I30" s="188"/>
      <c r="J30" s="376" t="s">
        <v>114</v>
      </c>
      <c r="K30" s="377"/>
      <c r="L30" s="377"/>
      <c r="M30" s="377"/>
      <c r="N30" s="41">
        <v>2000000</v>
      </c>
      <c r="P30" s="158" t="s">
        <v>259</v>
      </c>
    </row>
    <row r="31" spans="2:16" ht="23.25" customHeight="1" x14ac:dyDescent="0.25">
      <c r="B31" s="188" t="s">
        <v>10</v>
      </c>
      <c r="C31" s="188" t="s">
        <v>11</v>
      </c>
      <c r="D31" s="188" t="s">
        <v>11</v>
      </c>
      <c r="E31" s="188" t="s">
        <v>13</v>
      </c>
      <c r="F31" s="194" t="s">
        <v>16</v>
      </c>
      <c r="G31" s="188" t="s">
        <v>28</v>
      </c>
      <c r="H31" s="226" t="s">
        <v>43</v>
      </c>
      <c r="I31" s="188"/>
      <c r="J31" s="376" t="s">
        <v>183</v>
      </c>
      <c r="K31" s="377"/>
      <c r="L31" s="377"/>
      <c r="M31" s="377"/>
      <c r="N31" s="41">
        <v>1000000</v>
      </c>
      <c r="P31" s="157" t="s">
        <v>163</v>
      </c>
    </row>
    <row r="32" spans="2:16" ht="23.25" customHeight="1" x14ac:dyDescent="0.25">
      <c r="B32" s="298" t="s">
        <v>10</v>
      </c>
      <c r="C32" s="298" t="s">
        <v>11</v>
      </c>
      <c r="D32" s="298" t="s">
        <v>11</v>
      </c>
      <c r="E32" s="298" t="s">
        <v>11</v>
      </c>
      <c r="F32" s="94"/>
      <c r="G32" s="387"/>
      <c r="H32" s="388"/>
      <c r="I32" s="298"/>
      <c r="J32" s="389" t="s">
        <v>24</v>
      </c>
      <c r="K32" s="390"/>
      <c r="L32" s="390"/>
      <c r="M32" s="390"/>
      <c r="N32" s="82">
        <f>+N33+N35+N42+N48+N64+N68</f>
        <v>5443000000</v>
      </c>
    </row>
    <row r="33" spans="2:16" ht="23.25" customHeight="1" x14ac:dyDescent="0.25">
      <c r="B33" s="296" t="s">
        <v>10</v>
      </c>
      <c r="C33" s="296" t="s">
        <v>11</v>
      </c>
      <c r="D33" s="296" t="s">
        <v>11</v>
      </c>
      <c r="E33" s="296" t="s">
        <v>11</v>
      </c>
      <c r="F33" s="35" t="s">
        <v>25</v>
      </c>
      <c r="G33" s="296"/>
      <c r="H33" s="297"/>
      <c r="I33" s="296"/>
      <c r="J33" s="379" t="s">
        <v>103</v>
      </c>
      <c r="K33" s="380"/>
      <c r="L33" s="380"/>
      <c r="M33" s="380"/>
      <c r="N33" s="7">
        <f>+N34</f>
        <v>60000000</v>
      </c>
    </row>
    <row r="34" spans="2:16" ht="23.25" customHeight="1" x14ac:dyDescent="0.25">
      <c r="B34" s="188" t="s">
        <v>10</v>
      </c>
      <c r="C34" s="188" t="s">
        <v>11</v>
      </c>
      <c r="D34" s="188" t="s">
        <v>11</v>
      </c>
      <c r="E34" s="188" t="s">
        <v>11</v>
      </c>
      <c r="F34" s="194" t="s">
        <v>25</v>
      </c>
      <c r="G34" s="188" t="s">
        <v>16</v>
      </c>
      <c r="H34" s="226" t="s">
        <v>13</v>
      </c>
      <c r="I34" s="188" t="s">
        <v>265</v>
      </c>
      <c r="J34" s="376" t="s">
        <v>66</v>
      </c>
      <c r="K34" s="377"/>
      <c r="L34" s="377"/>
      <c r="M34" s="377"/>
      <c r="N34" s="41">
        <v>60000000</v>
      </c>
      <c r="P34" s="158" t="s">
        <v>165</v>
      </c>
    </row>
    <row r="35" spans="2:16" ht="49.5" customHeight="1" x14ac:dyDescent="0.25">
      <c r="B35" s="296" t="s">
        <v>10</v>
      </c>
      <c r="C35" s="296" t="s">
        <v>11</v>
      </c>
      <c r="D35" s="296" t="s">
        <v>11</v>
      </c>
      <c r="E35" s="296" t="s">
        <v>11</v>
      </c>
      <c r="F35" s="35" t="s">
        <v>26</v>
      </c>
      <c r="G35" s="382"/>
      <c r="H35" s="383"/>
      <c r="I35" s="296"/>
      <c r="J35" s="379" t="s">
        <v>27</v>
      </c>
      <c r="K35" s="380"/>
      <c r="L35" s="380"/>
      <c r="M35" s="380"/>
      <c r="N35" s="7">
        <f>N36+N37+N38+N39+N40+N41</f>
        <v>253000000</v>
      </c>
    </row>
    <row r="36" spans="2:16" ht="23.25" customHeight="1" x14ac:dyDescent="0.25">
      <c r="B36" s="188" t="s">
        <v>10</v>
      </c>
      <c r="C36" s="188" t="s">
        <v>11</v>
      </c>
      <c r="D36" s="188" t="s">
        <v>11</v>
      </c>
      <c r="E36" s="188" t="s">
        <v>11</v>
      </c>
      <c r="F36" s="194" t="s">
        <v>26</v>
      </c>
      <c r="G36" s="188" t="s">
        <v>22</v>
      </c>
      <c r="H36" s="226" t="s">
        <v>34</v>
      </c>
      <c r="I36" s="188"/>
      <c r="J36" s="376" t="s">
        <v>96</v>
      </c>
      <c r="K36" s="377"/>
      <c r="L36" s="377"/>
      <c r="M36" s="377"/>
      <c r="N36" s="212">
        <v>3000000</v>
      </c>
      <c r="P36" s="272" t="s">
        <v>260</v>
      </c>
    </row>
    <row r="37" spans="2:16" ht="23.25" customHeight="1" x14ac:dyDescent="0.25">
      <c r="B37" s="188" t="s">
        <v>10</v>
      </c>
      <c r="C37" s="188" t="s">
        <v>11</v>
      </c>
      <c r="D37" s="188" t="s">
        <v>11</v>
      </c>
      <c r="E37" s="188" t="s">
        <v>11</v>
      </c>
      <c r="F37" s="194" t="s">
        <v>26</v>
      </c>
      <c r="G37" s="188" t="s">
        <v>22</v>
      </c>
      <c r="H37" s="226" t="s">
        <v>36</v>
      </c>
      <c r="I37" s="188"/>
      <c r="J37" s="376" t="s">
        <v>97</v>
      </c>
      <c r="K37" s="377"/>
      <c r="L37" s="377"/>
      <c r="M37" s="377"/>
      <c r="N37" s="212">
        <v>1000000</v>
      </c>
      <c r="P37" s="272" t="s">
        <v>259</v>
      </c>
    </row>
    <row r="38" spans="2:16" ht="49.5" customHeight="1" x14ac:dyDescent="0.25">
      <c r="B38" s="188" t="s">
        <v>10</v>
      </c>
      <c r="C38" s="188" t="s">
        <v>11</v>
      </c>
      <c r="D38" s="188" t="s">
        <v>11</v>
      </c>
      <c r="E38" s="188" t="s">
        <v>11</v>
      </c>
      <c r="F38" s="194" t="s">
        <v>26</v>
      </c>
      <c r="G38" s="188" t="s">
        <v>16</v>
      </c>
      <c r="H38" s="226"/>
      <c r="I38" s="188"/>
      <c r="J38" s="419" t="s">
        <v>67</v>
      </c>
      <c r="K38" s="420"/>
      <c r="L38" s="420"/>
      <c r="M38" s="420"/>
      <c r="N38" s="310">
        <v>77000000</v>
      </c>
      <c r="P38" s="305" t="s">
        <v>284</v>
      </c>
    </row>
    <row r="39" spans="2:16" ht="23.25" customHeight="1" x14ac:dyDescent="0.25">
      <c r="B39" s="188" t="s">
        <v>10</v>
      </c>
      <c r="C39" s="188" t="s">
        <v>11</v>
      </c>
      <c r="D39" s="188" t="s">
        <v>11</v>
      </c>
      <c r="E39" s="188" t="s">
        <v>11</v>
      </c>
      <c r="F39" s="194" t="s">
        <v>26</v>
      </c>
      <c r="G39" s="188" t="s">
        <v>25</v>
      </c>
      <c r="H39" s="226"/>
      <c r="I39" s="188"/>
      <c r="J39" s="376" t="s">
        <v>68</v>
      </c>
      <c r="K39" s="377"/>
      <c r="L39" s="377"/>
      <c r="M39" s="377"/>
      <c r="N39" s="41"/>
      <c r="P39" s="307"/>
    </row>
    <row r="40" spans="2:16" ht="23.25" customHeight="1" x14ac:dyDescent="0.25">
      <c r="B40" s="188" t="s">
        <v>10</v>
      </c>
      <c r="C40" s="188" t="s">
        <v>11</v>
      </c>
      <c r="D40" s="188" t="s">
        <v>11</v>
      </c>
      <c r="E40" s="188" t="s">
        <v>11</v>
      </c>
      <c r="F40" s="194" t="s">
        <v>26</v>
      </c>
      <c r="G40" s="188" t="s">
        <v>30</v>
      </c>
      <c r="H40" s="226"/>
      <c r="I40" s="188"/>
      <c r="J40" s="376" t="s">
        <v>69</v>
      </c>
      <c r="K40" s="377"/>
      <c r="L40" s="377"/>
      <c r="M40" s="377"/>
      <c r="N40" s="212">
        <v>33000000</v>
      </c>
      <c r="P40" s="305" t="s">
        <v>271</v>
      </c>
    </row>
    <row r="41" spans="2:16" ht="23.25" customHeight="1" x14ac:dyDescent="0.25">
      <c r="B41" s="188" t="s">
        <v>10</v>
      </c>
      <c r="C41" s="188" t="s">
        <v>11</v>
      </c>
      <c r="D41" s="188" t="s">
        <v>11</v>
      </c>
      <c r="E41" s="188" t="s">
        <v>11</v>
      </c>
      <c r="F41" s="194" t="s">
        <v>26</v>
      </c>
      <c r="G41" s="188" t="s">
        <v>32</v>
      </c>
      <c r="H41" s="226"/>
      <c r="I41" s="188"/>
      <c r="J41" s="376" t="s">
        <v>70</v>
      </c>
      <c r="K41" s="377"/>
      <c r="L41" s="377"/>
      <c r="M41" s="377"/>
      <c r="N41" s="212">
        <v>139000000</v>
      </c>
      <c r="P41" s="305" t="s">
        <v>111</v>
      </c>
    </row>
    <row r="42" spans="2:16" ht="23.25" customHeight="1" x14ac:dyDescent="0.25">
      <c r="B42" s="296" t="s">
        <v>10</v>
      </c>
      <c r="C42" s="296" t="s">
        <v>11</v>
      </c>
      <c r="D42" s="296" t="s">
        <v>11</v>
      </c>
      <c r="E42" s="296" t="s">
        <v>11</v>
      </c>
      <c r="F42" s="35" t="s">
        <v>28</v>
      </c>
      <c r="G42" s="382"/>
      <c r="H42" s="383"/>
      <c r="I42" s="296"/>
      <c r="J42" s="379" t="s">
        <v>29</v>
      </c>
      <c r="K42" s="380"/>
      <c r="L42" s="380"/>
      <c r="M42" s="380"/>
      <c r="N42" s="7">
        <f>+N43+N44</f>
        <v>3132000000</v>
      </c>
      <c r="P42" s="34"/>
    </row>
    <row r="43" spans="2:16" ht="23.25" customHeight="1" x14ac:dyDescent="0.25">
      <c r="B43" s="188" t="s">
        <v>10</v>
      </c>
      <c r="C43" s="188" t="s">
        <v>11</v>
      </c>
      <c r="D43" s="188" t="s">
        <v>11</v>
      </c>
      <c r="E43" s="188" t="s">
        <v>11</v>
      </c>
      <c r="F43" s="194" t="s">
        <v>28</v>
      </c>
      <c r="G43" s="188" t="s">
        <v>41</v>
      </c>
      <c r="H43" s="226"/>
      <c r="I43" s="188"/>
      <c r="J43" s="376" t="s">
        <v>72</v>
      </c>
      <c r="K43" s="377"/>
      <c r="L43" s="377"/>
      <c r="M43" s="377"/>
      <c r="N43" s="212">
        <v>164000000</v>
      </c>
      <c r="P43" s="307" t="s">
        <v>109</v>
      </c>
    </row>
    <row r="44" spans="2:16" ht="23.25" customHeight="1" x14ac:dyDescent="0.25">
      <c r="B44" s="188" t="s">
        <v>10</v>
      </c>
      <c r="C44" s="188" t="s">
        <v>11</v>
      </c>
      <c r="D44" s="188" t="s">
        <v>11</v>
      </c>
      <c r="E44" s="188" t="s">
        <v>11</v>
      </c>
      <c r="F44" s="194" t="s">
        <v>28</v>
      </c>
      <c r="G44" s="188" t="s">
        <v>20</v>
      </c>
      <c r="H44" s="226"/>
      <c r="I44" s="188"/>
      <c r="J44" s="376" t="s">
        <v>73</v>
      </c>
      <c r="K44" s="377"/>
      <c r="L44" s="377"/>
      <c r="M44" s="377"/>
      <c r="N44" s="41">
        <f>+N45</f>
        <v>2968000000</v>
      </c>
      <c r="P44" s="307" t="s">
        <v>172</v>
      </c>
    </row>
    <row r="45" spans="2:16" ht="23.25" customHeight="1" x14ac:dyDescent="0.25">
      <c r="B45" s="188" t="s">
        <v>10</v>
      </c>
      <c r="C45" s="188" t="s">
        <v>11</v>
      </c>
      <c r="D45" s="188" t="s">
        <v>11</v>
      </c>
      <c r="E45" s="188" t="s">
        <v>11</v>
      </c>
      <c r="F45" s="194" t="s">
        <v>28</v>
      </c>
      <c r="G45" s="188" t="s">
        <v>20</v>
      </c>
      <c r="H45" s="226" t="s">
        <v>11</v>
      </c>
      <c r="I45" s="188"/>
      <c r="J45" s="376" t="s">
        <v>98</v>
      </c>
      <c r="K45" s="377"/>
      <c r="L45" s="377"/>
      <c r="M45" s="377"/>
      <c r="N45" s="41">
        <f>+N46+N47</f>
        <v>2968000000</v>
      </c>
      <c r="P45" s="307" t="s">
        <v>172</v>
      </c>
    </row>
    <row r="46" spans="2:16" ht="33" customHeight="1" x14ac:dyDescent="0.25">
      <c r="B46" s="188" t="s">
        <v>10</v>
      </c>
      <c r="C46" s="188" t="s">
        <v>11</v>
      </c>
      <c r="D46" s="188" t="s">
        <v>11</v>
      </c>
      <c r="E46" s="188" t="s">
        <v>11</v>
      </c>
      <c r="F46" s="194" t="s">
        <v>28</v>
      </c>
      <c r="G46" s="188" t="s">
        <v>20</v>
      </c>
      <c r="H46" s="226" t="s">
        <v>11</v>
      </c>
      <c r="I46" s="188" t="s">
        <v>252</v>
      </c>
      <c r="J46" s="376" t="s">
        <v>99</v>
      </c>
      <c r="K46" s="377"/>
      <c r="L46" s="377"/>
      <c r="M46" s="377"/>
      <c r="N46" s="212">
        <v>52000000</v>
      </c>
      <c r="P46" s="305" t="s">
        <v>128</v>
      </c>
    </row>
    <row r="47" spans="2:16" ht="45" customHeight="1" x14ac:dyDescent="0.25">
      <c r="B47" s="188" t="s">
        <v>10</v>
      </c>
      <c r="C47" s="188" t="s">
        <v>11</v>
      </c>
      <c r="D47" s="188" t="s">
        <v>11</v>
      </c>
      <c r="E47" s="188" t="s">
        <v>11</v>
      </c>
      <c r="F47" s="194" t="s">
        <v>28</v>
      </c>
      <c r="G47" s="188" t="s">
        <v>20</v>
      </c>
      <c r="H47" s="226" t="s">
        <v>11</v>
      </c>
      <c r="I47" s="188" t="s">
        <v>253</v>
      </c>
      <c r="J47" s="376" t="s">
        <v>156</v>
      </c>
      <c r="K47" s="377"/>
      <c r="L47" s="377"/>
      <c r="M47" s="377"/>
      <c r="N47" s="212">
        <v>2916000000</v>
      </c>
      <c r="P47" s="306" t="s">
        <v>261</v>
      </c>
    </row>
    <row r="48" spans="2:16" ht="23.25" customHeight="1" x14ac:dyDescent="0.25">
      <c r="B48" s="296" t="s">
        <v>10</v>
      </c>
      <c r="C48" s="296" t="s">
        <v>11</v>
      </c>
      <c r="D48" s="296" t="s">
        <v>11</v>
      </c>
      <c r="E48" s="296" t="s">
        <v>11</v>
      </c>
      <c r="F48" s="35" t="s">
        <v>30</v>
      </c>
      <c r="G48" s="221"/>
      <c r="H48" s="230"/>
      <c r="I48" s="296"/>
      <c r="J48" s="379" t="s">
        <v>31</v>
      </c>
      <c r="K48" s="380"/>
      <c r="L48" s="380"/>
      <c r="M48" s="380"/>
      <c r="N48" s="7">
        <f>N49+N56+N57+N60+N63</f>
        <v>1232000000</v>
      </c>
      <c r="P48" s="34"/>
    </row>
    <row r="49" spans="2:17" ht="33.75" customHeight="1" x14ac:dyDescent="0.25">
      <c r="B49" s="188" t="s">
        <v>10</v>
      </c>
      <c r="C49" s="188" t="s">
        <v>11</v>
      </c>
      <c r="D49" s="188" t="s">
        <v>11</v>
      </c>
      <c r="E49" s="188" t="s">
        <v>11</v>
      </c>
      <c r="F49" s="194" t="s">
        <v>30</v>
      </c>
      <c r="G49" s="188" t="s">
        <v>22</v>
      </c>
      <c r="H49" s="226"/>
      <c r="I49" s="188"/>
      <c r="J49" s="376" t="s">
        <v>105</v>
      </c>
      <c r="K49" s="377"/>
      <c r="L49" s="377"/>
      <c r="M49" s="377"/>
      <c r="N49" s="41">
        <f>N50+N51+N52+N53+N54+N55</f>
        <v>370000000</v>
      </c>
      <c r="P49" s="306"/>
      <c r="Q49" s="2"/>
    </row>
    <row r="50" spans="2:17" ht="33.75" customHeight="1" x14ac:dyDescent="0.25">
      <c r="B50" s="64" t="s">
        <v>10</v>
      </c>
      <c r="C50" s="64" t="s">
        <v>11</v>
      </c>
      <c r="D50" s="64" t="s">
        <v>11</v>
      </c>
      <c r="E50" s="64" t="s">
        <v>11</v>
      </c>
      <c r="F50" s="64" t="s">
        <v>30</v>
      </c>
      <c r="G50" s="64" t="s">
        <v>22</v>
      </c>
      <c r="H50" s="64"/>
      <c r="I50" s="64"/>
      <c r="J50" s="373" t="s">
        <v>105</v>
      </c>
      <c r="K50" s="374"/>
      <c r="L50" s="374"/>
      <c r="M50" s="374"/>
      <c r="N50" s="212">
        <v>50000000</v>
      </c>
      <c r="P50" s="306" t="s">
        <v>266</v>
      </c>
    </row>
    <row r="51" spans="2:17" ht="51" customHeight="1" x14ac:dyDescent="0.25">
      <c r="B51" s="64" t="s">
        <v>10</v>
      </c>
      <c r="C51" s="64" t="s">
        <v>11</v>
      </c>
      <c r="D51" s="64" t="s">
        <v>11</v>
      </c>
      <c r="E51" s="64" t="s">
        <v>11</v>
      </c>
      <c r="F51" s="64" t="s">
        <v>30</v>
      </c>
      <c r="G51" s="64" t="s">
        <v>22</v>
      </c>
      <c r="H51" s="301">
        <v>1</v>
      </c>
      <c r="I51" s="64"/>
      <c r="J51" s="373" t="s">
        <v>186</v>
      </c>
      <c r="K51" s="374"/>
      <c r="L51" s="374"/>
      <c r="M51" s="374"/>
      <c r="N51" s="65">
        <v>60000000</v>
      </c>
      <c r="P51" s="306" t="s">
        <v>285</v>
      </c>
    </row>
    <row r="52" spans="2:17" ht="30.75" customHeight="1" x14ac:dyDescent="0.25">
      <c r="B52" s="222" t="s">
        <v>10</v>
      </c>
      <c r="C52" s="222" t="s">
        <v>11</v>
      </c>
      <c r="D52" s="222" t="s">
        <v>11</v>
      </c>
      <c r="E52" s="222" t="s">
        <v>11</v>
      </c>
      <c r="F52" s="216" t="s">
        <v>30</v>
      </c>
      <c r="G52" s="222" t="s">
        <v>22</v>
      </c>
      <c r="H52" s="222" t="s">
        <v>13</v>
      </c>
      <c r="I52" s="222">
        <v>1</v>
      </c>
      <c r="J52" s="373" t="s">
        <v>164</v>
      </c>
      <c r="K52" s="374"/>
      <c r="L52" s="374"/>
      <c r="M52" s="374"/>
      <c r="N52" s="65">
        <v>0</v>
      </c>
      <c r="P52" s="157" t="s">
        <v>188</v>
      </c>
    </row>
    <row r="53" spans="2:17" ht="53.25" customHeight="1" x14ac:dyDescent="0.25">
      <c r="B53" s="64" t="s">
        <v>10</v>
      </c>
      <c r="C53" s="64" t="s">
        <v>11</v>
      </c>
      <c r="D53" s="64" t="s">
        <v>11</v>
      </c>
      <c r="E53" s="64" t="s">
        <v>11</v>
      </c>
      <c r="F53" s="64" t="s">
        <v>30</v>
      </c>
      <c r="G53" s="64" t="s">
        <v>22</v>
      </c>
      <c r="H53" s="64" t="s">
        <v>13</v>
      </c>
      <c r="I53" s="222">
        <v>3</v>
      </c>
      <c r="J53" s="373" t="s">
        <v>249</v>
      </c>
      <c r="K53" s="374"/>
      <c r="L53" s="374"/>
      <c r="M53" s="374"/>
      <c r="N53" s="65">
        <v>0</v>
      </c>
      <c r="P53" s="157" t="s">
        <v>267</v>
      </c>
    </row>
    <row r="54" spans="2:17" ht="57.75" customHeight="1" x14ac:dyDescent="0.25">
      <c r="B54" s="222" t="s">
        <v>10</v>
      </c>
      <c r="C54" s="222" t="s">
        <v>11</v>
      </c>
      <c r="D54" s="222" t="s">
        <v>11</v>
      </c>
      <c r="E54" s="222" t="s">
        <v>11</v>
      </c>
      <c r="F54" s="216" t="s">
        <v>30</v>
      </c>
      <c r="G54" s="222" t="s">
        <v>22</v>
      </c>
      <c r="H54" s="222" t="s">
        <v>13</v>
      </c>
      <c r="I54" s="222">
        <v>9</v>
      </c>
      <c r="J54" s="373" t="s">
        <v>104</v>
      </c>
      <c r="K54" s="374"/>
      <c r="L54" s="374"/>
      <c r="M54" s="374"/>
      <c r="N54" s="65">
        <v>130000000</v>
      </c>
      <c r="P54" s="305" t="s">
        <v>286</v>
      </c>
    </row>
    <row r="55" spans="2:17" ht="45" customHeight="1" x14ac:dyDescent="0.25">
      <c r="B55" s="216" t="s">
        <v>10</v>
      </c>
      <c r="C55" s="216" t="s">
        <v>11</v>
      </c>
      <c r="D55" s="216" t="s">
        <v>11</v>
      </c>
      <c r="E55" s="216" t="s">
        <v>11</v>
      </c>
      <c r="F55" s="216" t="s">
        <v>30</v>
      </c>
      <c r="G55" s="216" t="s">
        <v>22</v>
      </c>
      <c r="H55" s="216" t="s">
        <v>13</v>
      </c>
      <c r="I55" s="222">
        <v>9</v>
      </c>
      <c r="J55" s="373" t="s">
        <v>104</v>
      </c>
      <c r="K55" s="374"/>
      <c r="L55" s="374"/>
      <c r="M55" s="374"/>
      <c r="N55" s="65">
        <v>130000000</v>
      </c>
      <c r="P55" s="307" t="s">
        <v>269</v>
      </c>
    </row>
    <row r="56" spans="2:17" ht="23.25" customHeight="1" x14ac:dyDescent="0.25">
      <c r="B56" s="188" t="s">
        <v>10</v>
      </c>
      <c r="C56" s="188" t="s">
        <v>11</v>
      </c>
      <c r="D56" s="188" t="s">
        <v>11</v>
      </c>
      <c r="E56" s="188" t="s">
        <v>11</v>
      </c>
      <c r="F56" s="194" t="s">
        <v>30</v>
      </c>
      <c r="G56" s="188" t="s">
        <v>16</v>
      </c>
      <c r="H56" s="226"/>
      <c r="I56" s="188"/>
      <c r="J56" s="376" t="s">
        <v>55</v>
      </c>
      <c r="K56" s="377"/>
      <c r="L56" s="377"/>
      <c r="M56" s="377"/>
      <c r="N56" s="212">
        <v>75000000</v>
      </c>
      <c r="P56" s="307" t="s">
        <v>110</v>
      </c>
    </row>
    <row r="57" spans="2:17" ht="23.25" customHeight="1" x14ac:dyDescent="0.25">
      <c r="B57" s="188" t="s">
        <v>10</v>
      </c>
      <c r="C57" s="188" t="s">
        <v>11</v>
      </c>
      <c r="D57" s="188" t="s">
        <v>11</v>
      </c>
      <c r="E57" s="188" t="s">
        <v>11</v>
      </c>
      <c r="F57" s="194" t="s">
        <v>30</v>
      </c>
      <c r="G57" s="188" t="s">
        <v>25</v>
      </c>
      <c r="H57" s="226"/>
      <c r="I57" s="188"/>
      <c r="J57" s="419" t="s">
        <v>58</v>
      </c>
      <c r="K57" s="420"/>
      <c r="L57" s="420"/>
      <c r="M57" s="420"/>
      <c r="N57" s="278">
        <f>N58+N59</f>
        <v>636000000</v>
      </c>
      <c r="P57" s="307" t="s">
        <v>172</v>
      </c>
    </row>
    <row r="58" spans="2:17" ht="23.25" customHeight="1" x14ac:dyDescent="0.25">
      <c r="B58" s="216" t="s">
        <v>10</v>
      </c>
      <c r="C58" s="216" t="s">
        <v>11</v>
      </c>
      <c r="D58" s="216" t="s">
        <v>11</v>
      </c>
      <c r="E58" s="216" t="s">
        <v>11</v>
      </c>
      <c r="F58" s="216" t="s">
        <v>30</v>
      </c>
      <c r="G58" s="216" t="s">
        <v>25</v>
      </c>
      <c r="H58" s="222" t="s">
        <v>11</v>
      </c>
      <c r="I58" s="216"/>
      <c r="J58" s="373" t="s">
        <v>57</v>
      </c>
      <c r="K58" s="374"/>
      <c r="L58" s="374"/>
      <c r="M58" s="374"/>
      <c r="N58" s="212">
        <v>246000000</v>
      </c>
      <c r="P58" s="307" t="s">
        <v>131</v>
      </c>
    </row>
    <row r="59" spans="2:17" ht="23.25" customHeight="1" x14ac:dyDescent="0.25">
      <c r="B59" s="216" t="s">
        <v>10</v>
      </c>
      <c r="C59" s="216" t="s">
        <v>11</v>
      </c>
      <c r="D59" s="216" t="s">
        <v>11</v>
      </c>
      <c r="E59" s="216" t="s">
        <v>11</v>
      </c>
      <c r="F59" s="216" t="s">
        <v>30</v>
      </c>
      <c r="G59" s="216" t="s">
        <v>25</v>
      </c>
      <c r="H59" s="222" t="s">
        <v>34</v>
      </c>
      <c r="I59" s="216"/>
      <c r="J59" s="373" t="s">
        <v>56</v>
      </c>
      <c r="K59" s="374"/>
      <c r="L59" s="374"/>
      <c r="M59" s="374"/>
      <c r="N59" s="212">
        <v>390000000</v>
      </c>
      <c r="P59" s="307" t="s">
        <v>129</v>
      </c>
    </row>
    <row r="60" spans="2:17" ht="45" customHeight="1" x14ac:dyDescent="0.25">
      <c r="B60" s="188" t="s">
        <v>10</v>
      </c>
      <c r="C60" s="188" t="s">
        <v>11</v>
      </c>
      <c r="D60" s="188" t="s">
        <v>11</v>
      </c>
      <c r="E60" s="188" t="s">
        <v>11</v>
      </c>
      <c r="F60" s="194" t="s">
        <v>30</v>
      </c>
      <c r="G60" s="188" t="s">
        <v>28</v>
      </c>
      <c r="H60" s="226"/>
      <c r="I60" s="188"/>
      <c r="J60" s="419" t="s">
        <v>61</v>
      </c>
      <c r="K60" s="420"/>
      <c r="L60" s="420"/>
      <c r="M60" s="420"/>
      <c r="N60" s="278">
        <f>N61+N62</f>
        <v>140000000</v>
      </c>
      <c r="P60" s="307" t="s">
        <v>172</v>
      </c>
    </row>
    <row r="61" spans="2:17" ht="23.25" customHeight="1" x14ac:dyDescent="0.25">
      <c r="B61" s="216" t="s">
        <v>10</v>
      </c>
      <c r="C61" s="216" t="s">
        <v>11</v>
      </c>
      <c r="D61" s="216" t="s">
        <v>11</v>
      </c>
      <c r="E61" s="216" t="s">
        <v>11</v>
      </c>
      <c r="F61" s="216" t="s">
        <v>30</v>
      </c>
      <c r="G61" s="222" t="s">
        <v>28</v>
      </c>
      <c r="H61" s="223" t="s">
        <v>13</v>
      </c>
      <c r="I61" s="216" t="s">
        <v>254</v>
      </c>
      <c r="J61" s="373" t="s">
        <v>59</v>
      </c>
      <c r="K61" s="374"/>
      <c r="L61" s="374"/>
      <c r="M61" s="374"/>
      <c r="N61" s="212">
        <v>80000000</v>
      </c>
      <c r="P61" s="307" t="s">
        <v>192</v>
      </c>
    </row>
    <row r="62" spans="2:17" ht="50.25" customHeight="1" x14ac:dyDescent="0.25">
      <c r="B62" s="216" t="s">
        <v>10</v>
      </c>
      <c r="C62" s="216" t="s">
        <v>11</v>
      </c>
      <c r="D62" s="216" t="s">
        <v>11</v>
      </c>
      <c r="E62" s="216" t="s">
        <v>11</v>
      </c>
      <c r="F62" s="216" t="s">
        <v>30</v>
      </c>
      <c r="G62" s="222" t="s">
        <v>28</v>
      </c>
      <c r="H62" s="223" t="s">
        <v>11</v>
      </c>
      <c r="I62" s="216" t="s">
        <v>119</v>
      </c>
      <c r="J62" s="373" t="s">
        <v>113</v>
      </c>
      <c r="K62" s="374"/>
      <c r="L62" s="374"/>
      <c r="M62" s="374"/>
      <c r="N62" s="212">
        <v>60000000</v>
      </c>
      <c r="P62" s="307" t="s">
        <v>280</v>
      </c>
    </row>
    <row r="63" spans="2:17" ht="38.25" customHeight="1" x14ac:dyDescent="0.25">
      <c r="B63" s="188" t="s">
        <v>10</v>
      </c>
      <c r="C63" s="188" t="s">
        <v>11</v>
      </c>
      <c r="D63" s="188" t="s">
        <v>11</v>
      </c>
      <c r="E63" s="188" t="s">
        <v>11</v>
      </c>
      <c r="F63" s="194" t="s">
        <v>30</v>
      </c>
      <c r="G63" s="188" t="s">
        <v>32</v>
      </c>
      <c r="H63" s="226"/>
      <c r="I63" s="188"/>
      <c r="J63" s="376" t="s">
        <v>60</v>
      </c>
      <c r="K63" s="377"/>
      <c r="L63" s="377"/>
      <c r="M63" s="377"/>
      <c r="N63" s="212">
        <v>11000000</v>
      </c>
      <c r="P63" s="307" t="s">
        <v>268</v>
      </c>
    </row>
    <row r="64" spans="2:17" ht="23.25" customHeight="1" x14ac:dyDescent="0.25">
      <c r="B64" s="296" t="s">
        <v>10</v>
      </c>
      <c r="C64" s="296" t="s">
        <v>11</v>
      </c>
      <c r="D64" s="296" t="s">
        <v>11</v>
      </c>
      <c r="E64" s="296" t="s">
        <v>11</v>
      </c>
      <c r="F64" s="35" t="s">
        <v>32</v>
      </c>
      <c r="G64" s="382"/>
      <c r="H64" s="383"/>
      <c r="I64" s="296"/>
      <c r="J64" s="379" t="s">
        <v>33</v>
      </c>
      <c r="K64" s="380"/>
      <c r="L64" s="380"/>
      <c r="M64" s="380"/>
      <c r="N64" s="7">
        <f>N65+N66+N67</f>
        <v>676000000</v>
      </c>
      <c r="P64" s="307"/>
    </row>
    <row r="65" spans="2:17" ht="23.25" customHeight="1" x14ac:dyDescent="0.25">
      <c r="B65" s="188" t="s">
        <v>10</v>
      </c>
      <c r="C65" s="188" t="s">
        <v>11</v>
      </c>
      <c r="D65" s="188" t="s">
        <v>11</v>
      </c>
      <c r="E65" s="188" t="s">
        <v>11</v>
      </c>
      <c r="F65" s="194" t="s">
        <v>32</v>
      </c>
      <c r="G65" s="188" t="s">
        <v>20</v>
      </c>
      <c r="H65" s="226"/>
      <c r="I65" s="188"/>
      <c r="J65" s="376" t="s">
        <v>52</v>
      </c>
      <c r="K65" s="377"/>
      <c r="L65" s="377"/>
      <c r="M65" s="377"/>
      <c r="N65" s="212">
        <v>50000000</v>
      </c>
      <c r="P65" s="307" t="s">
        <v>256</v>
      </c>
    </row>
    <row r="66" spans="2:17" ht="33.75" customHeight="1" x14ac:dyDescent="0.25">
      <c r="B66" s="188" t="s">
        <v>10</v>
      </c>
      <c r="C66" s="188" t="s">
        <v>11</v>
      </c>
      <c r="D66" s="188" t="s">
        <v>11</v>
      </c>
      <c r="E66" s="188" t="s">
        <v>11</v>
      </c>
      <c r="F66" s="194" t="s">
        <v>32</v>
      </c>
      <c r="G66" s="188" t="s">
        <v>16</v>
      </c>
      <c r="H66" s="226"/>
      <c r="I66" s="188"/>
      <c r="J66" s="376" t="s">
        <v>53</v>
      </c>
      <c r="K66" s="377"/>
      <c r="L66" s="377"/>
      <c r="M66" s="377"/>
      <c r="N66" s="212">
        <v>26000000</v>
      </c>
      <c r="P66" s="325" t="s">
        <v>294</v>
      </c>
    </row>
    <row r="67" spans="2:17" ht="40.5" customHeight="1" x14ac:dyDescent="0.25">
      <c r="B67" s="188" t="s">
        <v>10</v>
      </c>
      <c r="C67" s="188" t="s">
        <v>11</v>
      </c>
      <c r="D67" s="188" t="s">
        <v>11</v>
      </c>
      <c r="E67" s="188" t="s">
        <v>11</v>
      </c>
      <c r="F67" s="194" t="s">
        <v>32</v>
      </c>
      <c r="G67" s="188" t="s">
        <v>26</v>
      </c>
      <c r="H67" s="226"/>
      <c r="I67" s="188"/>
      <c r="J67" s="376" t="s">
        <v>54</v>
      </c>
      <c r="K67" s="377"/>
      <c r="L67" s="377"/>
      <c r="M67" s="377"/>
      <c r="N67" s="212">
        <v>600000000</v>
      </c>
      <c r="P67" s="307" t="s">
        <v>258</v>
      </c>
    </row>
    <row r="68" spans="2:17" ht="23.25" customHeight="1" x14ac:dyDescent="0.25">
      <c r="B68" s="296" t="s">
        <v>10</v>
      </c>
      <c r="C68" s="296" t="s">
        <v>11</v>
      </c>
      <c r="D68" s="296" t="s">
        <v>11</v>
      </c>
      <c r="E68" s="296" t="s">
        <v>11</v>
      </c>
      <c r="F68" s="35" t="s">
        <v>107</v>
      </c>
      <c r="G68" s="296"/>
      <c r="H68" s="297"/>
      <c r="I68" s="296"/>
      <c r="J68" s="384" t="s">
        <v>106</v>
      </c>
      <c r="K68" s="385"/>
      <c r="L68" s="385"/>
      <c r="M68" s="385"/>
      <c r="N68" s="7">
        <v>90000000</v>
      </c>
      <c r="P68" s="307" t="s">
        <v>257</v>
      </c>
      <c r="Q68" s="233">
        <f>84000000*1.06</f>
        <v>89040000</v>
      </c>
    </row>
    <row r="69" spans="2:17" ht="23.25" customHeight="1" x14ac:dyDescent="0.25">
      <c r="B69" s="295" t="s">
        <v>10</v>
      </c>
      <c r="C69" s="295" t="s">
        <v>34</v>
      </c>
      <c r="D69" s="295"/>
      <c r="E69" s="295"/>
      <c r="F69" s="90"/>
      <c r="G69" s="370"/>
      <c r="H69" s="371"/>
      <c r="I69" s="295"/>
      <c r="J69" s="367" t="s">
        <v>35</v>
      </c>
      <c r="K69" s="368"/>
      <c r="L69" s="368"/>
      <c r="M69" s="368"/>
      <c r="N69" s="91">
        <f>N70+N74</f>
        <v>190000000</v>
      </c>
    </row>
    <row r="70" spans="2:17" ht="23.25" customHeight="1" x14ac:dyDescent="0.25">
      <c r="B70" s="292" t="s">
        <v>10</v>
      </c>
      <c r="C70" s="292" t="s">
        <v>34</v>
      </c>
      <c r="D70" s="292" t="s">
        <v>36</v>
      </c>
      <c r="E70" s="292"/>
      <c r="F70" s="93"/>
      <c r="G70" s="357"/>
      <c r="H70" s="358"/>
      <c r="I70" s="292"/>
      <c r="J70" s="359" t="s">
        <v>37</v>
      </c>
      <c r="K70" s="360"/>
      <c r="L70" s="360"/>
      <c r="M70" s="360"/>
      <c r="N70" s="85">
        <f>N71</f>
        <v>90000000</v>
      </c>
    </row>
    <row r="71" spans="2:17" ht="23.25" customHeight="1" x14ac:dyDescent="0.25">
      <c r="B71" s="293" t="s">
        <v>10</v>
      </c>
      <c r="C71" s="293" t="s">
        <v>34</v>
      </c>
      <c r="D71" s="293" t="s">
        <v>36</v>
      </c>
      <c r="E71" s="293" t="s">
        <v>11</v>
      </c>
      <c r="F71" s="303"/>
      <c r="G71" s="362"/>
      <c r="H71" s="363"/>
      <c r="I71" s="293"/>
      <c r="J71" s="364" t="s">
        <v>38</v>
      </c>
      <c r="K71" s="365"/>
      <c r="L71" s="365"/>
      <c r="M71" s="365"/>
      <c r="N71" s="78">
        <f>N72</f>
        <v>90000000</v>
      </c>
    </row>
    <row r="72" spans="2:17" ht="23.25" customHeight="1" x14ac:dyDescent="0.25">
      <c r="B72" s="293" t="s">
        <v>10</v>
      </c>
      <c r="C72" s="293" t="s">
        <v>34</v>
      </c>
      <c r="D72" s="293" t="s">
        <v>36</v>
      </c>
      <c r="E72" s="293" t="s">
        <v>11</v>
      </c>
      <c r="F72" s="303" t="s">
        <v>39</v>
      </c>
      <c r="G72" s="362"/>
      <c r="H72" s="363"/>
      <c r="I72" s="293"/>
      <c r="J72" s="364" t="s">
        <v>40</v>
      </c>
      <c r="K72" s="365"/>
      <c r="L72" s="365"/>
      <c r="M72" s="365"/>
      <c r="N72" s="78">
        <f>N73</f>
        <v>90000000</v>
      </c>
    </row>
    <row r="73" spans="2:17" ht="23.25" customHeight="1" x14ac:dyDescent="0.25">
      <c r="B73" s="293" t="s">
        <v>10</v>
      </c>
      <c r="C73" s="293" t="s">
        <v>34</v>
      </c>
      <c r="D73" s="293" t="s">
        <v>36</v>
      </c>
      <c r="E73" s="293" t="s">
        <v>11</v>
      </c>
      <c r="F73" s="303" t="s">
        <v>39</v>
      </c>
      <c r="G73" s="293" t="s">
        <v>41</v>
      </c>
      <c r="H73" s="294"/>
      <c r="I73" s="293"/>
      <c r="J73" s="364" t="s">
        <v>42</v>
      </c>
      <c r="K73" s="365"/>
      <c r="L73" s="365"/>
      <c r="M73" s="365"/>
      <c r="N73" s="212">
        <v>90000000</v>
      </c>
      <c r="P73" s="309" t="s">
        <v>296</v>
      </c>
    </row>
    <row r="74" spans="2:17" ht="23.25" customHeight="1" x14ac:dyDescent="0.25">
      <c r="B74" s="292" t="s">
        <v>10</v>
      </c>
      <c r="C74" s="292" t="s">
        <v>34</v>
      </c>
      <c r="D74" s="292" t="s">
        <v>195</v>
      </c>
      <c r="E74" s="292"/>
      <c r="F74" s="93"/>
      <c r="G74" s="357"/>
      <c r="H74" s="358"/>
      <c r="I74" s="292"/>
      <c r="J74" s="359" t="s">
        <v>196</v>
      </c>
      <c r="K74" s="360"/>
      <c r="L74" s="360"/>
      <c r="M74" s="360"/>
      <c r="N74" s="212">
        <v>100000000</v>
      </c>
      <c r="P74" s="309" t="s">
        <v>297</v>
      </c>
    </row>
    <row r="75" spans="2:17" ht="23.25" customHeight="1" x14ac:dyDescent="0.25">
      <c r="B75" s="295" t="s">
        <v>10</v>
      </c>
      <c r="C75" s="295" t="s">
        <v>43</v>
      </c>
      <c r="D75" s="295"/>
      <c r="E75" s="295"/>
      <c r="F75" s="90"/>
      <c r="G75" s="370"/>
      <c r="H75" s="371"/>
      <c r="I75" s="295"/>
      <c r="J75" s="367" t="s">
        <v>44</v>
      </c>
      <c r="K75" s="368"/>
      <c r="L75" s="368"/>
      <c r="M75" s="368"/>
      <c r="N75" s="91">
        <f>N78+N82</f>
        <v>73500000</v>
      </c>
    </row>
    <row r="76" spans="2:17" ht="23.25" customHeight="1" x14ac:dyDescent="0.25">
      <c r="B76" s="292" t="s">
        <v>10</v>
      </c>
      <c r="C76" s="292" t="s">
        <v>43</v>
      </c>
      <c r="D76" s="292"/>
      <c r="E76" s="292"/>
      <c r="F76" s="93"/>
      <c r="G76" s="357"/>
      <c r="H76" s="358"/>
      <c r="I76" s="292"/>
      <c r="J76" s="359" t="s">
        <v>44</v>
      </c>
      <c r="K76" s="360"/>
      <c r="L76" s="360"/>
      <c r="M76" s="360"/>
      <c r="N76" s="85">
        <f>N77+N81</f>
        <v>73500000</v>
      </c>
    </row>
    <row r="77" spans="2:17" ht="23.25" customHeight="1" x14ac:dyDescent="0.25">
      <c r="B77" s="292" t="s">
        <v>10</v>
      </c>
      <c r="C77" s="292" t="s">
        <v>43</v>
      </c>
      <c r="D77" s="292" t="s">
        <v>13</v>
      </c>
      <c r="E77" s="292"/>
      <c r="F77" s="93"/>
      <c r="G77" s="357"/>
      <c r="H77" s="358"/>
      <c r="I77" s="292"/>
      <c r="J77" s="359" t="s">
        <v>45</v>
      </c>
      <c r="K77" s="360"/>
      <c r="L77" s="360"/>
      <c r="M77" s="360"/>
      <c r="N77" s="212">
        <f>N78</f>
        <v>21500000</v>
      </c>
    </row>
    <row r="78" spans="2:17" ht="23.25" customHeight="1" x14ac:dyDescent="0.25">
      <c r="B78" s="293" t="s">
        <v>10</v>
      </c>
      <c r="C78" s="293" t="s">
        <v>43</v>
      </c>
      <c r="D78" s="293" t="s">
        <v>13</v>
      </c>
      <c r="E78" s="293" t="s">
        <v>11</v>
      </c>
      <c r="F78" s="303"/>
      <c r="G78" s="362"/>
      <c r="H78" s="363"/>
      <c r="I78" s="293"/>
      <c r="J78" s="364" t="s">
        <v>46</v>
      </c>
      <c r="K78" s="365"/>
      <c r="L78" s="365"/>
      <c r="M78" s="365"/>
      <c r="N78" s="78">
        <f>N79+N80</f>
        <v>21500000</v>
      </c>
    </row>
    <row r="79" spans="2:17" ht="36" customHeight="1" x14ac:dyDescent="0.25">
      <c r="B79" s="293" t="s">
        <v>10</v>
      </c>
      <c r="C79" s="293" t="s">
        <v>43</v>
      </c>
      <c r="D79" s="293" t="s">
        <v>277</v>
      </c>
      <c r="E79" s="293" t="s">
        <v>11</v>
      </c>
      <c r="F79" s="303" t="s">
        <v>41</v>
      </c>
      <c r="G79" s="362"/>
      <c r="H79" s="363"/>
      <c r="I79" s="293"/>
      <c r="J79" s="364" t="s">
        <v>47</v>
      </c>
      <c r="K79" s="365"/>
      <c r="L79" s="365"/>
      <c r="M79" s="365"/>
      <c r="N79" s="78">
        <v>21000000</v>
      </c>
      <c r="P79" s="307" t="s">
        <v>137</v>
      </c>
    </row>
    <row r="80" spans="2:17" ht="23.25" customHeight="1" x14ac:dyDescent="0.25">
      <c r="B80" s="293" t="s">
        <v>10</v>
      </c>
      <c r="C80" s="293" t="s">
        <v>43</v>
      </c>
      <c r="D80" s="293" t="s">
        <v>13</v>
      </c>
      <c r="E80" s="293" t="s">
        <v>11</v>
      </c>
      <c r="F80" s="303" t="s">
        <v>26</v>
      </c>
      <c r="G80" s="362"/>
      <c r="H80" s="363"/>
      <c r="I80" s="293"/>
      <c r="J80" s="364" t="s">
        <v>112</v>
      </c>
      <c r="K80" s="365"/>
      <c r="L80" s="365"/>
      <c r="M80" s="365"/>
      <c r="N80" s="78">
        <v>500000</v>
      </c>
      <c r="P80" s="307" t="s">
        <v>295</v>
      </c>
    </row>
    <row r="81" spans="2:16" ht="23.25" customHeight="1" x14ac:dyDescent="0.25">
      <c r="B81" s="292" t="s">
        <v>10</v>
      </c>
      <c r="C81" s="292" t="s">
        <v>43</v>
      </c>
      <c r="D81" s="292" t="s">
        <v>36</v>
      </c>
      <c r="E81" s="292"/>
      <c r="F81" s="93"/>
      <c r="G81" s="357"/>
      <c r="H81" s="358"/>
      <c r="I81" s="292"/>
      <c r="J81" s="359" t="s">
        <v>48</v>
      </c>
      <c r="K81" s="360"/>
      <c r="L81" s="360"/>
      <c r="M81" s="360"/>
      <c r="N81" s="212">
        <f>N82</f>
        <v>52000000</v>
      </c>
    </row>
    <row r="82" spans="2:16" ht="23.25" customHeight="1" x14ac:dyDescent="0.25">
      <c r="B82" s="293" t="s">
        <v>10</v>
      </c>
      <c r="C82" s="293" t="s">
        <v>43</v>
      </c>
      <c r="D82" s="293" t="s">
        <v>36</v>
      </c>
      <c r="E82" s="293" t="s">
        <v>13</v>
      </c>
      <c r="F82" s="303"/>
      <c r="G82" s="362"/>
      <c r="H82" s="363"/>
      <c r="I82" s="293"/>
      <c r="J82" s="364" t="s">
        <v>49</v>
      </c>
      <c r="K82" s="365"/>
      <c r="L82" s="365"/>
      <c r="M82" s="365"/>
      <c r="N82" s="78">
        <v>52000000</v>
      </c>
      <c r="P82" s="309" t="s">
        <v>298</v>
      </c>
    </row>
    <row r="83" spans="2:16" ht="23.2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5" spans="2:16" ht="37.5" customHeight="1" x14ac:dyDescent="0.25">
      <c r="B85" s="356" t="s">
        <v>167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88">
        <f>N3</f>
        <v>5791750000</v>
      </c>
    </row>
    <row r="86" spans="2:16" ht="23.25" customHeight="1" x14ac:dyDescent="0.25">
      <c r="B86" s="356" t="s">
        <v>168</v>
      </c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88">
        <f>N69</f>
        <v>190000000</v>
      </c>
    </row>
    <row r="87" spans="2:16" ht="23.25" customHeight="1" x14ac:dyDescent="0.25">
      <c r="B87" s="356" t="s">
        <v>169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88">
        <f>N75</f>
        <v>73500000</v>
      </c>
    </row>
    <row r="88" spans="2:16" ht="23.25" customHeight="1" x14ac:dyDescent="0.25">
      <c r="B88" s="356" t="s">
        <v>170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88">
        <v>24962944001</v>
      </c>
    </row>
    <row r="89" spans="2:16" ht="23.25" customHeight="1" x14ac:dyDescent="0.25">
      <c r="B89" s="372" t="s">
        <v>171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100">
        <f>N85+N86+N87+N88</f>
        <v>31018194001</v>
      </c>
    </row>
    <row r="90" spans="2:16" ht="23.25" customHeight="1" x14ac:dyDescent="0.25">
      <c r="B90" s="356" t="s">
        <v>158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88">
        <v>35226890278</v>
      </c>
    </row>
    <row r="91" spans="2:16" ht="23.25" customHeight="1" x14ac:dyDescent="0.25">
      <c r="B91" s="356" t="s">
        <v>159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88">
        <f>N90-N89</f>
        <v>4208696277</v>
      </c>
    </row>
    <row r="92" spans="2:16" ht="23.25" customHeight="1" x14ac:dyDescent="0.25"/>
    <row r="93" spans="2:16" ht="23.25" customHeight="1" x14ac:dyDescent="0.25">
      <c r="N93" s="88"/>
    </row>
    <row r="94" spans="2:16" ht="23.25" customHeight="1" x14ac:dyDescent="0.25">
      <c r="N94" s="88">
        <v>9775973310</v>
      </c>
    </row>
    <row r="96" spans="2:16" x14ac:dyDescent="0.25">
      <c r="L96" s="283" t="s">
        <v>288</v>
      </c>
      <c r="M96" s="283"/>
      <c r="N96" s="282">
        <f>+N94-N85</f>
        <v>3984223310</v>
      </c>
    </row>
    <row r="98" spans="14:14" x14ac:dyDescent="0.25">
      <c r="N98" s="88">
        <v>711005410</v>
      </c>
    </row>
    <row r="99" spans="14:14" x14ac:dyDescent="0.25">
      <c r="N99" s="2">
        <f>N98-5000000</f>
        <v>706005410</v>
      </c>
    </row>
  </sheetData>
  <mergeCells count="113">
    <mergeCell ref="G5:H5"/>
    <mergeCell ref="J5:M5"/>
    <mergeCell ref="J6:M6"/>
    <mergeCell ref="J7:M7"/>
    <mergeCell ref="J8:M8"/>
    <mergeCell ref="J9:M9"/>
    <mergeCell ref="G2:H2"/>
    <mergeCell ref="J2:M2"/>
    <mergeCell ref="G3:H3"/>
    <mergeCell ref="J3:M3"/>
    <mergeCell ref="G4:H4"/>
    <mergeCell ref="J4:M4"/>
    <mergeCell ref="G15:H15"/>
    <mergeCell ref="J15:M15"/>
    <mergeCell ref="J16:M16"/>
    <mergeCell ref="J17:M17"/>
    <mergeCell ref="G18:H18"/>
    <mergeCell ref="J18:M18"/>
    <mergeCell ref="J10:M10"/>
    <mergeCell ref="J11:M11"/>
    <mergeCell ref="J12:M12"/>
    <mergeCell ref="G13:H13"/>
    <mergeCell ref="J13:M13"/>
    <mergeCell ref="G14:H14"/>
    <mergeCell ref="J14:M14"/>
    <mergeCell ref="J25:M25"/>
    <mergeCell ref="J26:M26"/>
    <mergeCell ref="J27:M27"/>
    <mergeCell ref="J28:M28"/>
    <mergeCell ref="J29:M29"/>
    <mergeCell ref="J30:M30"/>
    <mergeCell ref="J19:M19"/>
    <mergeCell ref="J20:M20"/>
    <mergeCell ref="J21:M21"/>
    <mergeCell ref="J22:M22"/>
    <mergeCell ref="J23:M23"/>
    <mergeCell ref="J24:M24"/>
    <mergeCell ref="J36:M36"/>
    <mergeCell ref="J37:M37"/>
    <mergeCell ref="J38:M38"/>
    <mergeCell ref="J39:M39"/>
    <mergeCell ref="J40:M40"/>
    <mergeCell ref="J41:M41"/>
    <mergeCell ref="J31:M31"/>
    <mergeCell ref="G32:H32"/>
    <mergeCell ref="J32:M32"/>
    <mergeCell ref="J33:M33"/>
    <mergeCell ref="J34:M34"/>
    <mergeCell ref="G35:H35"/>
    <mergeCell ref="J35:M35"/>
    <mergeCell ref="J47:M47"/>
    <mergeCell ref="J48:M48"/>
    <mergeCell ref="J49:M49"/>
    <mergeCell ref="J50:M50"/>
    <mergeCell ref="J51:M51"/>
    <mergeCell ref="J52:M52"/>
    <mergeCell ref="G42:H42"/>
    <mergeCell ref="J42:M42"/>
    <mergeCell ref="J43:M43"/>
    <mergeCell ref="J44:M44"/>
    <mergeCell ref="J45:M45"/>
    <mergeCell ref="J46:M46"/>
    <mergeCell ref="J59:M59"/>
    <mergeCell ref="J60:M60"/>
    <mergeCell ref="J61:M61"/>
    <mergeCell ref="J62:M62"/>
    <mergeCell ref="J63:M63"/>
    <mergeCell ref="G64:H64"/>
    <mergeCell ref="J64:M64"/>
    <mergeCell ref="J53:M53"/>
    <mergeCell ref="J54:M54"/>
    <mergeCell ref="J55:M55"/>
    <mergeCell ref="J56:M56"/>
    <mergeCell ref="J57:M57"/>
    <mergeCell ref="J58:M58"/>
    <mergeCell ref="G70:H70"/>
    <mergeCell ref="J70:M70"/>
    <mergeCell ref="G71:H71"/>
    <mergeCell ref="J71:M71"/>
    <mergeCell ref="G72:H72"/>
    <mergeCell ref="J72:M72"/>
    <mergeCell ref="J65:M65"/>
    <mergeCell ref="J66:M66"/>
    <mergeCell ref="J67:M67"/>
    <mergeCell ref="J68:M68"/>
    <mergeCell ref="G69:H69"/>
    <mergeCell ref="J69:M69"/>
    <mergeCell ref="G77:H77"/>
    <mergeCell ref="J77:M77"/>
    <mergeCell ref="G78:H78"/>
    <mergeCell ref="J78:M78"/>
    <mergeCell ref="G79:H79"/>
    <mergeCell ref="J79:M79"/>
    <mergeCell ref="J73:M73"/>
    <mergeCell ref="G74:H74"/>
    <mergeCell ref="J74:M74"/>
    <mergeCell ref="G75:H75"/>
    <mergeCell ref="J75:M75"/>
    <mergeCell ref="G76:H76"/>
    <mergeCell ref="J76:M76"/>
    <mergeCell ref="B91:M91"/>
    <mergeCell ref="B85:M85"/>
    <mergeCell ref="B86:M86"/>
    <mergeCell ref="B87:M87"/>
    <mergeCell ref="B88:M88"/>
    <mergeCell ref="B89:M89"/>
    <mergeCell ref="B90:M90"/>
    <mergeCell ref="G80:H80"/>
    <mergeCell ref="J80:M80"/>
    <mergeCell ref="G81:H81"/>
    <mergeCell ref="J81:M81"/>
    <mergeCell ref="G82:H82"/>
    <mergeCell ref="J82:M82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7"/>
  <sheetViews>
    <sheetView tabSelected="1" zoomScale="80" zoomScaleNormal="80" workbookViewId="0">
      <selection activeCell="R14" sqref="R14"/>
    </sheetView>
  </sheetViews>
  <sheetFormatPr baseColWidth="10" defaultColWidth="11.42578125" defaultRowHeight="15" x14ac:dyDescent="0.25"/>
  <cols>
    <col min="1" max="1" width="11.42578125" style="34"/>
    <col min="2" max="2" width="6.7109375" style="76" customWidth="1"/>
    <col min="3" max="3" width="7.42578125" style="76" customWidth="1"/>
    <col min="4" max="4" width="6.7109375" style="76" customWidth="1"/>
    <col min="5" max="5" width="5.85546875" style="76" customWidth="1"/>
    <col min="6" max="6" width="7" style="80" customWidth="1"/>
    <col min="7" max="7" width="5.7109375" style="76" customWidth="1"/>
    <col min="8" max="8" width="3.85546875" style="76" customWidth="1"/>
    <col min="9" max="9" width="6" style="76" customWidth="1"/>
    <col min="10" max="12" width="11.42578125" style="76"/>
    <col min="13" max="13" width="4.7109375" style="76" customWidth="1"/>
    <col min="14" max="14" width="21.85546875" style="76" customWidth="1"/>
    <col min="15" max="15" width="21.85546875" style="76" hidden="1" customWidth="1"/>
    <col min="16" max="16" width="20.5703125" style="338" hidden="1" customWidth="1"/>
    <col min="17" max="17" width="11.42578125" style="76"/>
    <col min="18" max="18" width="18.5703125" style="338" bestFit="1" customWidth="1"/>
    <col min="19" max="16384" width="11.42578125" style="76"/>
  </cols>
  <sheetData>
    <row r="2" spans="2:16" ht="31.9" customHeight="1" x14ac:dyDescent="0.25">
      <c r="B2" s="322" t="s">
        <v>0</v>
      </c>
      <c r="C2" s="312" t="s">
        <v>1</v>
      </c>
      <c r="D2" s="320" t="s">
        <v>2</v>
      </c>
      <c r="E2" s="320" t="s">
        <v>3</v>
      </c>
      <c r="F2" s="320" t="s">
        <v>4</v>
      </c>
      <c r="G2" s="425" t="s">
        <v>5</v>
      </c>
      <c r="H2" s="426"/>
      <c r="I2" s="320" t="s">
        <v>6</v>
      </c>
      <c r="J2" s="425" t="s">
        <v>8</v>
      </c>
      <c r="K2" s="426"/>
      <c r="L2" s="426"/>
      <c r="M2" s="426"/>
      <c r="N2" s="308" t="s">
        <v>291</v>
      </c>
      <c r="O2" s="336"/>
      <c r="P2" s="337" t="s">
        <v>313</v>
      </c>
    </row>
    <row r="3" spans="2:16" ht="23.25" customHeight="1" x14ac:dyDescent="0.25">
      <c r="B3" s="313" t="s">
        <v>10</v>
      </c>
      <c r="C3" s="313" t="s">
        <v>11</v>
      </c>
      <c r="D3" s="313"/>
      <c r="E3" s="313"/>
      <c r="F3" s="90"/>
      <c r="G3" s="370"/>
      <c r="H3" s="371"/>
      <c r="I3" s="313"/>
      <c r="J3" s="367" t="s">
        <v>12</v>
      </c>
      <c r="K3" s="368"/>
      <c r="L3" s="368"/>
      <c r="M3" s="368"/>
      <c r="N3" s="91">
        <f>+N4+N13</f>
        <v>5209050000</v>
      </c>
      <c r="O3" s="339"/>
    </row>
    <row r="4" spans="2:16" ht="23.25" customHeight="1" x14ac:dyDescent="0.25">
      <c r="B4" s="311" t="s">
        <v>10</v>
      </c>
      <c r="C4" s="311" t="s">
        <v>11</v>
      </c>
      <c r="D4" s="311" t="s">
        <v>13</v>
      </c>
      <c r="E4" s="311"/>
      <c r="F4" s="93"/>
      <c r="G4" s="357"/>
      <c r="H4" s="358"/>
      <c r="I4" s="311"/>
      <c r="J4" s="359" t="s">
        <v>14</v>
      </c>
      <c r="K4" s="360"/>
      <c r="L4" s="360"/>
      <c r="M4" s="360"/>
      <c r="N4" s="85">
        <f>+N5</f>
        <v>3750000</v>
      </c>
      <c r="O4" s="340"/>
    </row>
    <row r="5" spans="2:16" ht="23.25" customHeight="1" x14ac:dyDescent="0.25">
      <c r="B5" s="314" t="s">
        <v>10</v>
      </c>
      <c r="C5" s="314" t="s">
        <v>11</v>
      </c>
      <c r="D5" s="314" t="s">
        <v>13</v>
      </c>
      <c r="E5" s="314" t="s">
        <v>13</v>
      </c>
      <c r="F5" s="94"/>
      <c r="G5" s="387"/>
      <c r="H5" s="388"/>
      <c r="I5" s="314"/>
      <c r="J5" s="389" t="s">
        <v>15</v>
      </c>
      <c r="K5" s="390"/>
      <c r="L5" s="390"/>
      <c r="M5" s="390"/>
      <c r="N5" s="82">
        <f>N6+N8+N11</f>
        <v>3750000</v>
      </c>
      <c r="O5" s="341"/>
    </row>
    <row r="6" spans="2:16" ht="23.25" customHeight="1" x14ac:dyDescent="0.25">
      <c r="B6" s="315" t="s">
        <v>10</v>
      </c>
      <c r="C6" s="315" t="s">
        <v>11</v>
      </c>
      <c r="D6" s="315" t="s">
        <v>13</v>
      </c>
      <c r="E6" s="315" t="s">
        <v>13</v>
      </c>
      <c r="F6" s="35" t="s">
        <v>22</v>
      </c>
      <c r="G6" s="315"/>
      <c r="H6" s="316"/>
      <c r="I6" s="315"/>
      <c r="J6" s="379" t="s">
        <v>71</v>
      </c>
      <c r="K6" s="380"/>
      <c r="L6" s="380"/>
      <c r="M6" s="380"/>
      <c r="N6" s="7">
        <f>+N7</f>
        <v>0</v>
      </c>
      <c r="O6" s="342"/>
    </row>
    <row r="7" spans="2:16" ht="39" customHeight="1" x14ac:dyDescent="0.25">
      <c r="B7" s="349" t="s">
        <v>10</v>
      </c>
      <c r="C7" s="349" t="s">
        <v>11</v>
      </c>
      <c r="D7" s="349" t="s">
        <v>13</v>
      </c>
      <c r="E7" s="349" t="s">
        <v>13</v>
      </c>
      <c r="F7" s="353" t="s">
        <v>22</v>
      </c>
      <c r="G7" s="349" t="s">
        <v>30</v>
      </c>
      <c r="H7" s="350"/>
      <c r="I7" s="349"/>
      <c r="J7" s="364" t="s">
        <v>235</v>
      </c>
      <c r="K7" s="365"/>
      <c r="L7" s="365"/>
      <c r="M7" s="365"/>
      <c r="N7" s="78"/>
      <c r="O7" s="343"/>
    </row>
    <row r="8" spans="2:16" ht="23.25" customHeight="1" x14ac:dyDescent="0.25">
      <c r="B8" s="315" t="s">
        <v>10</v>
      </c>
      <c r="C8" s="315" t="s">
        <v>11</v>
      </c>
      <c r="D8" s="315" t="s">
        <v>13</v>
      </c>
      <c r="E8" s="315" t="s">
        <v>13</v>
      </c>
      <c r="F8" s="35" t="s">
        <v>16</v>
      </c>
      <c r="G8" s="221"/>
      <c r="H8" s="224"/>
      <c r="I8" s="315"/>
      <c r="J8" s="379" t="s">
        <v>17</v>
      </c>
      <c r="K8" s="380"/>
      <c r="L8" s="380"/>
      <c r="M8" s="380"/>
      <c r="N8" s="7">
        <f>N9+N10</f>
        <v>0</v>
      </c>
      <c r="O8" s="342"/>
    </row>
    <row r="9" spans="2:16" ht="39" customHeight="1" x14ac:dyDescent="0.25">
      <c r="B9" s="353" t="s">
        <v>10</v>
      </c>
      <c r="C9" s="353" t="s">
        <v>11</v>
      </c>
      <c r="D9" s="353" t="s">
        <v>13</v>
      </c>
      <c r="E9" s="353" t="s">
        <v>13</v>
      </c>
      <c r="F9" s="353" t="s">
        <v>16</v>
      </c>
      <c r="G9" s="349" t="s">
        <v>25</v>
      </c>
      <c r="H9" s="354"/>
      <c r="I9" s="353"/>
      <c r="J9" s="364" t="s">
        <v>51</v>
      </c>
      <c r="K9" s="365"/>
      <c r="L9" s="365"/>
      <c r="M9" s="365"/>
      <c r="N9" s="78"/>
      <c r="O9" s="344"/>
    </row>
    <row r="10" spans="2:16" ht="23.25" customHeight="1" x14ac:dyDescent="0.25">
      <c r="B10" s="353" t="s">
        <v>10</v>
      </c>
      <c r="C10" s="353" t="s">
        <v>11</v>
      </c>
      <c r="D10" s="353" t="s">
        <v>13</v>
      </c>
      <c r="E10" s="353" t="s">
        <v>13</v>
      </c>
      <c r="F10" s="353" t="s">
        <v>16</v>
      </c>
      <c r="G10" s="349" t="s">
        <v>28</v>
      </c>
      <c r="H10" s="354"/>
      <c r="I10" s="353"/>
      <c r="J10" s="364" t="s">
        <v>161</v>
      </c>
      <c r="K10" s="365"/>
      <c r="L10" s="365"/>
      <c r="M10" s="365"/>
      <c r="N10" s="78"/>
      <c r="O10" s="343"/>
    </row>
    <row r="11" spans="2:16" ht="23.25" customHeight="1" x14ac:dyDescent="0.25">
      <c r="B11" s="315" t="s">
        <v>10</v>
      </c>
      <c r="C11" s="315" t="s">
        <v>11</v>
      </c>
      <c r="D11" s="315" t="s">
        <v>13</v>
      </c>
      <c r="E11" s="315" t="s">
        <v>13</v>
      </c>
      <c r="F11" s="35" t="s">
        <v>26</v>
      </c>
      <c r="G11" s="315" t="s">
        <v>20</v>
      </c>
      <c r="H11" s="316" t="s">
        <v>34</v>
      </c>
      <c r="I11" s="315"/>
      <c r="J11" s="379" t="s">
        <v>160</v>
      </c>
      <c r="K11" s="380"/>
      <c r="L11" s="380"/>
      <c r="M11" s="380"/>
      <c r="N11" s="7">
        <f>N12</f>
        <v>3750000</v>
      </c>
      <c r="O11" s="342"/>
    </row>
    <row r="12" spans="2:16" ht="23.25" customHeight="1" x14ac:dyDescent="0.25">
      <c r="B12" s="349" t="s">
        <v>126</v>
      </c>
      <c r="C12" s="349" t="s">
        <v>11</v>
      </c>
      <c r="D12" s="349" t="s">
        <v>13</v>
      </c>
      <c r="E12" s="349" t="s">
        <v>13</v>
      </c>
      <c r="F12" s="353" t="s">
        <v>26</v>
      </c>
      <c r="G12" s="349" t="s">
        <v>20</v>
      </c>
      <c r="H12" s="350" t="s">
        <v>25</v>
      </c>
      <c r="I12" s="349"/>
      <c r="J12" s="364" t="s">
        <v>127</v>
      </c>
      <c r="K12" s="365"/>
      <c r="L12" s="365"/>
      <c r="M12" s="365"/>
      <c r="N12" s="78">
        <v>3750000</v>
      </c>
      <c r="O12" s="345"/>
    </row>
    <row r="13" spans="2:16" ht="23.25" customHeight="1" x14ac:dyDescent="0.25">
      <c r="B13" s="349" t="s">
        <v>10</v>
      </c>
      <c r="C13" s="349" t="s">
        <v>11</v>
      </c>
      <c r="D13" s="349" t="s">
        <v>11</v>
      </c>
      <c r="E13" s="349"/>
      <c r="F13" s="353"/>
      <c r="G13" s="362"/>
      <c r="H13" s="363"/>
      <c r="I13" s="349"/>
      <c r="J13" s="364" t="s">
        <v>18</v>
      </c>
      <c r="K13" s="365"/>
      <c r="L13" s="365"/>
      <c r="M13" s="365"/>
      <c r="N13" s="78">
        <f>+N14+N32</f>
        <v>5205300000</v>
      </c>
      <c r="O13" s="340"/>
    </row>
    <row r="14" spans="2:16" ht="23.25" customHeight="1" x14ac:dyDescent="0.25">
      <c r="B14" s="349" t="s">
        <v>10</v>
      </c>
      <c r="C14" s="349" t="s">
        <v>11</v>
      </c>
      <c r="D14" s="349" t="s">
        <v>11</v>
      </c>
      <c r="E14" s="349" t="s">
        <v>13</v>
      </c>
      <c r="F14" s="353"/>
      <c r="G14" s="362"/>
      <c r="H14" s="363"/>
      <c r="I14" s="349"/>
      <c r="J14" s="364" t="s">
        <v>19</v>
      </c>
      <c r="K14" s="365"/>
      <c r="L14" s="365"/>
      <c r="M14" s="365"/>
      <c r="N14" s="78">
        <f>+N15+N18+N23</f>
        <v>113000000</v>
      </c>
      <c r="O14" s="341"/>
    </row>
    <row r="15" spans="2:16" ht="35.450000000000003" customHeight="1" x14ac:dyDescent="0.25">
      <c r="B15" s="315" t="s">
        <v>10</v>
      </c>
      <c r="C15" s="315" t="s">
        <v>11</v>
      </c>
      <c r="D15" s="315" t="s">
        <v>11</v>
      </c>
      <c r="E15" s="315" t="s">
        <v>13</v>
      </c>
      <c r="F15" s="35" t="s">
        <v>20</v>
      </c>
      <c r="G15" s="382"/>
      <c r="H15" s="383"/>
      <c r="I15" s="315"/>
      <c r="J15" s="379" t="s">
        <v>21</v>
      </c>
      <c r="K15" s="380"/>
      <c r="L15" s="380"/>
      <c r="M15" s="380"/>
      <c r="N15" s="7">
        <f>N16+N17</f>
        <v>12000000</v>
      </c>
      <c r="O15" s="342"/>
    </row>
    <row r="16" spans="2:16" ht="23.25" customHeight="1" x14ac:dyDescent="0.25">
      <c r="B16" s="349" t="s">
        <v>10</v>
      </c>
      <c r="C16" s="349" t="s">
        <v>11</v>
      </c>
      <c r="D16" s="349" t="s">
        <v>11</v>
      </c>
      <c r="E16" s="349" t="s">
        <v>13</v>
      </c>
      <c r="F16" s="353" t="s">
        <v>20</v>
      </c>
      <c r="G16" s="349" t="s">
        <v>22</v>
      </c>
      <c r="H16" s="350"/>
      <c r="I16" s="349"/>
      <c r="J16" s="364" t="s">
        <v>118</v>
      </c>
      <c r="K16" s="365"/>
      <c r="L16" s="365"/>
      <c r="M16" s="365"/>
      <c r="N16" s="78">
        <v>1000000</v>
      </c>
      <c r="O16" s="343"/>
    </row>
    <row r="17" spans="2:15" ht="23.25" customHeight="1" x14ac:dyDescent="0.25">
      <c r="B17" s="349" t="s">
        <v>10</v>
      </c>
      <c r="C17" s="349" t="s">
        <v>11</v>
      </c>
      <c r="D17" s="349" t="s">
        <v>11</v>
      </c>
      <c r="E17" s="349" t="s">
        <v>13</v>
      </c>
      <c r="F17" s="353" t="s">
        <v>20</v>
      </c>
      <c r="G17" s="349" t="s">
        <v>30</v>
      </c>
      <c r="H17" s="350"/>
      <c r="I17" s="349"/>
      <c r="J17" s="364" t="s">
        <v>62</v>
      </c>
      <c r="K17" s="365"/>
      <c r="L17" s="365"/>
      <c r="M17" s="365"/>
      <c r="N17" s="78">
        <v>11000000</v>
      </c>
      <c r="O17" s="345"/>
    </row>
    <row r="18" spans="2:15" ht="23.25" customHeight="1" x14ac:dyDescent="0.25">
      <c r="B18" s="315" t="s">
        <v>10</v>
      </c>
      <c r="C18" s="315" t="s">
        <v>11</v>
      </c>
      <c r="D18" s="315" t="s">
        <v>11</v>
      </c>
      <c r="E18" s="315" t="s">
        <v>13</v>
      </c>
      <c r="F18" s="35" t="s">
        <v>22</v>
      </c>
      <c r="G18" s="382"/>
      <c r="H18" s="383"/>
      <c r="I18" s="315"/>
      <c r="J18" s="379" t="s">
        <v>23</v>
      </c>
      <c r="K18" s="380"/>
      <c r="L18" s="380"/>
      <c r="M18" s="380"/>
      <c r="N18" s="7">
        <f>+N19+N20+N21+N22</f>
        <v>93000000</v>
      </c>
      <c r="O18" s="342"/>
    </row>
    <row r="19" spans="2:15" ht="23.25" customHeight="1" x14ac:dyDescent="0.25">
      <c r="B19" s="349" t="s">
        <v>10</v>
      </c>
      <c r="C19" s="349" t="s">
        <v>11</v>
      </c>
      <c r="D19" s="349" t="s">
        <v>11</v>
      </c>
      <c r="E19" s="349" t="s">
        <v>13</v>
      </c>
      <c r="F19" s="353" t="s">
        <v>22</v>
      </c>
      <c r="G19" s="349" t="s">
        <v>20</v>
      </c>
      <c r="H19" s="350"/>
      <c r="I19" s="349"/>
      <c r="J19" s="364" t="s">
        <v>63</v>
      </c>
      <c r="K19" s="365"/>
      <c r="L19" s="365"/>
      <c r="M19" s="365"/>
      <c r="N19" s="78">
        <v>29000000</v>
      </c>
      <c r="O19" s="345"/>
    </row>
    <row r="20" spans="2:15" ht="51.75" customHeight="1" x14ac:dyDescent="0.25">
      <c r="B20" s="349" t="s">
        <v>10</v>
      </c>
      <c r="C20" s="349" t="s">
        <v>11</v>
      </c>
      <c r="D20" s="349" t="s">
        <v>11</v>
      </c>
      <c r="E20" s="349" t="s">
        <v>13</v>
      </c>
      <c r="F20" s="353" t="s">
        <v>22</v>
      </c>
      <c r="G20" s="349" t="s">
        <v>20</v>
      </c>
      <c r="H20" s="350" t="s">
        <v>121</v>
      </c>
      <c r="I20" s="349"/>
      <c r="J20" s="364" t="s">
        <v>120</v>
      </c>
      <c r="K20" s="365"/>
      <c r="L20" s="365"/>
      <c r="M20" s="365"/>
      <c r="N20" s="78">
        <v>2000000</v>
      </c>
      <c r="O20" s="345"/>
    </row>
    <row r="21" spans="2:15" ht="84.75" customHeight="1" x14ac:dyDescent="0.25">
      <c r="B21" s="349" t="s">
        <v>10</v>
      </c>
      <c r="C21" s="349" t="s">
        <v>11</v>
      </c>
      <c r="D21" s="349" t="s">
        <v>11</v>
      </c>
      <c r="E21" s="349" t="s">
        <v>13</v>
      </c>
      <c r="F21" s="353" t="s">
        <v>22</v>
      </c>
      <c r="G21" s="349" t="s">
        <v>20</v>
      </c>
      <c r="H21" s="350" t="s">
        <v>123</v>
      </c>
      <c r="I21" s="349"/>
      <c r="J21" s="364" t="s">
        <v>122</v>
      </c>
      <c r="K21" s="365"/>
      <c r="L21" s="365"/>
      <c r="M21" s="365"/>
      <c r="N21" s="78">
        <v>2000000</v>
      </c>
      <c r="O21" s="345"/>
    </row>
    <row r="22" spans="2:15" ht="41.25" customHeight="1" x14ac:dyDescent="0.25">
      <c r="B22" s="349" t="s">
        <v>10</v>
      </c>
      <c r="C22" s="349" t="s">
        <v>11</v>
      </c>
      <c r="D22" s="349" t="s">
        <v>11</v>
      </c>
      <c r="E22" s="349" t="s">
        <v>13</v>
      </c>
      <c r="F22" s="353" t="s">
        <v>22</v>
      </c>
      <c r="G22" s="349" t="s">
        <v>22</v>
      </c>
      <c r="H22" s="350"/>
      <c r="I22" s="349"/>
      <c r="J22" s="364" t="s">
        <v>64</v>
      </c>
      <c r="K22" s="365"/>
      <c r="L22" s="365"/>
      <c r="M22" s="365"/>
      <c r="N22" s="78">
        <v>60000000</v>
      </c>
      <c r="O22" s="345"/>
    </row>
    <row r="23" spans="2:15" ht="23.25" customHeight="1" x14ac:dyDescent="0.25">
      <c r="B23" s="315" t="s">
        <v>10</v>
      </c>
      <c r="C23" s="315" t="s">
        <v>11</v>
      </c>
      <c r="D23" s="315" t="s">
        <v>11</v>
      </c>
      <c r="E23" s="315" t="s">
        <v>13</v>
      </c>
      <c r="F23" s="35" t="s">
        <v>16</v>
      </c>
      <c r="G23" s="315"/>
      <c r="H23" s="316"/>
      <c r="I23" s="315"/>
      <c r="J23" s="379" t="s">
        <v>102</v>
      </c>
      <c r="K23" s="380"/>
      <c r="L23" s="380"/>
      <c r="M23" s="380"/>
      <c r="N23" s="7">
        <f>+N24+N25+N26+N27+N28+N29+N30+N31</f>
        <v>8000000</v>
      </c>
      <c r="O23" s="342"/>
    </row>
    <row r="24" spans="2:15" ht="23.25" customHeight="1" x14ac:dyDescent="0.25">
      <c r="B24" s="349" t="s">
        <v>10</v>
      </c>
      <c r="C24" s="349" t="s">
        <v>11</v>
      </c>
      <c r="D24" s="349" t="s">
        <v>11</v>
      </c>
      <c r="E24" s="349" t="s">
        <v>13</v>
      </c>
      <c r="F24" s="353" t="s">
        <v>16</v>
      </c>
      <c r="G24" s="349" t="s">
        <v>16</v>
      </c>
      <c r="H24" s="350" t="s">
        <v>117</v>
      </c>
      <c r="I24" s="349"/>
      <c r="J24" s="364" t="s">
        <v>189</v>
      </c>
      <c r="K24" s="365"/>
      <c r="L24" s="365"/>
      <c r="M24" s="365"/>
      <c r="N24" s="78">
        <v>0</v>
      </c>
      <c r="O24" s="345"/>
    </row>
    <row r="25" spans="2:15" ht="23.25" customHeight="1" x14ac:dyDescent="0.25">
      <c r="B25" s="349" t="s">
        <v>10</v>
      </c>
      <c r="C25" s="349" t="s">
        <v>11</v>
      </c>
      <c r="D25" s="349" t="s">
        <v>11</v>
      </c>
      <c r="E25" s="349" t="s">
        <v>13</v>
      </c>
      <c r="F25" s="353" t="s">
        <v>16</v>
      </c>
      <c r="G25" s="349" t="s">
        <v>25</v>
      </c>
      <c r="H25" s="350" t="s">
        <v>13</v>
      </c>
      <c r="I25" s="349"/>
      <c r="J25" s="364" t="s">
        <v>65</v>
      </c>
      <c r="K25" s="365"/>
      <c r="L25" s="365"/>
      <c r="M25" s="365"/>
      <c r="N25" s="78">
        <v>2000000</v>
      </c>
      <c r="O25" s="345"/>
    </row>
    <row r="26" spans="2:15" ht="23.25" customHeight="1" x14ac:dyDescent="0.25">
      <c r="B26" s="349" t="s">
        <v>10</v>
      </c>
      <c r="C26" s="349" t="s">
        <v>11</v>
      </c>
      <c r="D26" s="349" t="s">
        <v>11</v>
      </c>
      <c r="E26" s="349" t="s">
        <v>13</v>
      </c>
      <c r="F26" s="353" t="s">
        <v>16</v>
      </c>
      <c r="G26" s="349" t="s">
        <v>28</v>
      </c>
      <c r="H26" s="350" t="s">
        <v>11</v>
      </c>
      <c r="I26" s="349"/>
      <c r="J26" s="364" t="s">
        <v>289</v>
      </c>
      <c r="K26" s="365"/>
      <c r="L26" s="365"/>
      <c r="M26" s="365"/>
      <c r="N26" s="78"/>
      <c r="O26" s="345"/>
    </row>
    <row r="27" spans="2:15" ht="23.25" customHeight="1" x14ac:dyDescent="0.25">
      <c r="B27" s="349" t="s">
        <v>10</v>
      </c>
      <c r="C27" s="349" t="s">
        <v>11</v>
      </c>
      <c r="D27" s="349" t="s">
        <v>11</v>
      </c>
      <c r="E27" s="349" t="s">
        <v>13</v>
      </c>
      <c r="F27" s="353" t="s">
        <v>16</v>
      </c>
      <c r="G27" s="349" t="s">
        <v>26</v>
      </c>
      <c r="H27" s="350" t="s">
        <v>117</v>
      </c>
      <c r="I27" s="349"/>
      <c r="J27" s="364" t="s">
        <v>116</v>
      </c>
      <c r="K27" s="365"/>
      <c r="L27" s="365"/>
      <c r="M27" s="365"/>
      <c r="N27" s="78">
        <v>4000000</v>
      </c>
      <c r="O27" s="345"/>
    </row>
    <row r="28" spans="2:15" ht="37.5" customHeight="1" x14ac:dyDescent="0.25">
      <c r="B28" s="349" t="s">
        <v>10</v>
      </c>
      <c r="C28" s="349" t="s">
        <v>11</v>
      </c>
      <c r="D28" s="349" t="s">
        <v>11</v>
      </c>
      <c r="E28" s="349" t="s">
        <v>13</v>
      </c>
      <c r="F28" s="353" t="s">
        <v>16</v>
      </c>
      <c r="G28" s="349" t="s">
        <v>28</v>
      </c>
      <c r="H28" s="350" t="s">
        <v>11</v>
      </c>
      <c r="I28" s="349"/>
      <c r="J28" s="364" t="s">
        <v>181</v>
      </c>
      <c r="K28" s="365"/>
      <c r="L28" s="365"/>
      <c r="M28" s="365"/>
      <c r="N28" s="355">
        <v>0</v>
      </c>
      <c r="O28" s="346"/>
    </row>
    <row r="29" spans="2:15" ht="62.25" customHeight="1" x14ac:dyDescent="0.25">
      <c r="B29" s="349" t="s">
        <v>10</v>
      </c>
      <c r="C29" s="349" t="s">
        <v>11</v>
      </c>
      <c r="D29" s="349" t="s">
        <v>11</v>
      </c>
      <c r="E29" s="349" t="s">
        <v>13</v>
      </c>
      <c r="F29" s="353" t="s">
        <v>16</v>
      </c>
      <c r="G29" s="349" t="s">
        <v>28</v>
      </c>
      <c r="H29" s="350" t="s">
        <v>34</v>
      </c>
      <c r="I29" s="349"/>
      <c r="J29" s="364" t="s">
        <v>182</v>
      </c>
      <c r="K29" s="365"/>
      <c r="L29" s="365"/>
      <c r="M29" s="365"/>
      <c r="N29" s="355">
        <v>0</v>
      </c>
      <c r="O29" s="346"/>
    </row>
    <row r="30" spans="2:15" ht="35.450000000000003" customHeight="1" x14ac:dyDescent="0.25">
      <c r="B30" s="349" t="s">
        <v>10</v>
      </c>
      <c r="C30" s="349" t="s">
        <v>11</v>
      </c>
      <c r="D30" s="349" t="s">
        <v>11</v>
      </c>
      <c r="E30" s="349" t="s">
        <v>13</v>
      </c>
      <c r="F30" s="353" t="s">
        <v>16</v>
      </c>
      <c r="G30" s="349" t="s">
        <v>28</v>
      </c>
      <c r="H30" s="350" t="s">
        <v>115</v>
      </c>
      <c r="I30" s="349"/>
      <c r="J30" s="364" t="s">
        <v>114</v>
      </c>
      <c r="K30" s="365"/>
      <c r="L30" s="365"/>
      <c r="M30" s="365"/>
      <c r="N30" s="78">
        <v>2000000</v>
      </c>
      <c r="O30" s="345"/>
    </row>
    <row r="31" spans="2:15" ht="23.25" customHeight="1" x14ac:dyDescent="0.25">
      <c r="B31" s="349" t="s">
        <v>10</v>
      </c>
      <c r="C31" s="349" t="s">
        <v>11</v>
      </c>
      <c r="D31" s="349" t="s">
        <v>11</v>
      </c>
      <c r="E31" s="349" t="s">
        <v>13</v>
      </c>
      <c r="F31" s="353" t="s">
        <v>16</v>
      </c>
      <c r="G31" s="349" t="s">
        <v>28</v>
      </c>
      <c r="H31" s="350" t="s">
        <v>43</v>
      </c>
      <c r="I31" s="349"/>
      <c r="J31" s="364" t="s">
        <v>183</v>
      </c>
      <c r="K31" s="365"/>
      <c r="L31" s="365"/>
      <c r="M31" s="365"/>
      <c r="N31" s="78"/>
      <c r="O31" s="345"/>
    </row>
    <row r="32" spans="2:15" ht="23.25" customHeight="1" x14ac:dyDescent="0.25">
      <c r="B32" s="314" t="s">
        <v>10</v>
      </c>
      <c r="C32" s="314" t="s">
        <v>11</v>
      </c>
      <c r="D32" s="314" t="s">
        <v>11</v>
      </c>
      <c r="E32" s="314" t="s">
        <v>11</v>
      </c>
      <c r="F32" s="94"/>
      <c r="G32" s="387"/>
      <c r="H32" s="388"/>
      <c r="I32" s="314"/>
      <c r="J32" s="389" t="s">
        <v>24</v>
      </c>
      <c r="K32" s="390"/>
      <c r="L32" s="390"/>
      <c r="M32" s="390"/>
      <c r="N32" s="82">
        <f>+N33+N35+N42+N48+N64+N68</f>
        <v>5092300000</v>
      </c>
      <c r="O32" s="341"/>
    </row>
    <row r="33" spans="2:15" ht="23.25" customHeight="1" x14ac:dyDescent="0.25">
      <c r="B33" s="315" t="s">
        <v>10</v>
      </c>
      <c r="C33" s="315" t="s">
        <v>11</v>
      </c>
      <c r="D33" s="315" t="s">
        <v>11</v>
      </c>
      <c r="E33" s="315" t="s">
        <v>11</v>
      </c>
      <c r="F33" s="35" t="s">
        <v>25</v>
      </c>
      <c r="G33" s="315"/>
      <c r="H33" s="316"/>
      <c r="I33" s="315"/>
      <c r="J33" s="379" t="s">
        <v>103</v>
      </c>
      <c r="K33" s="380"/>
      <c r="L33" s="380"/>
      <c r="M33" s="380"/>
      <c r="N33" s="7">
        <f>+N34</f>
        <v>0</v>
      </c>
      <c r="O33" s="342"/>
    </row>
    <row r="34" spans="2:15" ht="23.25" customHeight="1" x14ac:dyDescent="0.25">
      <c r="B34" s="349" t="s">
        <v>10</v>
      </c>
      <c r="C34" s="349" t="s">
        <v>11</v>
      </c>
      <c r="D34" s="349" t="s">
        <v>11</v>
      </c>
      <c r="E34" s="349" t="s">
        <v>11</v>
      </c>
      <c r="F34" s="353" t="s">
        <v>25</v>
      </c>
      <c r="G34" s="349" t="s">
        <v>16</v>
      </c>
      <c r="H34" s="350" t="s">
        <v>13</v>
      </c>
      <c r="I34" s="349" t="s">
        <v>265</v>
      </c>
      <c r="J34" s="364" t="s">
        <v>66</v>
      </c>
      <c r="K34" s="365"/>
      <c r="L34" s="365"/>
      <c r="M34" s="365"/>
      <c r="N34" s="78"/>
      <c r="O34" s="344"/>
    </row>
    <row r="35" spans="2:15" ht="49.5" customHeight="1" x14ac:dyDescent="0.25">
      <c r="B35" s="315" t="s">
        <v>10</v>
      </c>
      <c r="C35" s="315" t="s">
        <v>11</v>
      </c>
      <c r="D35" s="315" t="s">
        <v>11</v>
      </c>
      <c r="E35" s="315" t="s">
        <v>11</v>
      </c>
      <c r="F35" s="35" t="s">
        <v>26</v>
      </c>
      <c r="G35" s="382"/>
      <c r="H35" s="383"/>
      <c r="I35" s="315"/>
      <c r="J35" s="379" t="s">
        <v>27</v>
      </c>
      <c r="K35" s="380"/>
      <c r="L35" s="380"/>
      <c r="M35" s="380"/>
      <c r="N35" s="7">
        <f>N36+N37+N38+N39+N40+N41</f>
        <v>253000000</v>
      </c>
      <c r="O35" s="342"/>
    </row>
    <row r="36" spans="2:15" ht="23.25" customHeight="1" x14ac:dyDescent="0.25">
      <c r="B36" s="349" t="s">
        <v>10</v>
      </c>
      <c r="C36" s="349" t="s">
        <v>11</v>
      </c>
      <c r="D36" s="349" t="s">
        <v>11</v>
      </c>
      <c r="E36" s="349" t="s">
        <v>11</v>
      </c>
      <c r="F36" s="353" t="s">
        <v>26</v>
      </c>
      <c r="G36" s="349" t="s">
        <v>22</v>
      </c>
      <c r="H36" s="350" t="s">
        <v>34</v>
      </c>
      <c r="I36" s="349"/>
      <c r="J36" s="364" t="s">
        <v>96</v>
      </c>
      <c r="K36" s="365"/>
      <c r="L36" s="365"/>
      <c r="M36" s="365"/>
      <c r="N36" s="78">
        <v>3000000</v>
      </c>
      <c r="O36" s="345"/>
    </row>
    <row r="37" spans="2:15" ht="23.25" customHeight="1" x14ac:dyDescent="0.25">
      <c r="B37" s="349" t="s">
        <v>10</v>
      </c>
      <c r="C37" s="349" t="s">
        <v>11</v>
      </c>
      <c r="D37" s="349" t="s">
        <v>11</v>
      </c>
      <c r="E37" s="349" t="s">
        <v>11</v>
      </c>
      <c r="F37" s="353" t="s">
        <v>26</v>
      </c>
      <c r="G37" s="349" t="s">
        <v>22</v>
      </c>
      <c r="H37" s="350" t="s">
        <v>36</v>
      </c>
      <c r="I37" s="349"/>
      <c r="J37" s="364" t="s">
        <v>97</v>
      </c>
      <c r="K37" s="365"/>
      <c r="L37" s="365"/>
      <c r="M37" s="365"/>
      <c r="N37" s="78">
        <v>1000000</v>
      </c>
      <c r="O37" s="345"/>
    </row>
    <row r="38" spans="2:15" ht="49.5" customHeight="1" x14ac:dyDescent="0.25">
      <c r="B38" s="349" t="s">
        <v>10</v>
      </c>
      <c r="C38" s="349" t="s">
        <v>11</v>
      </c>
      <c r="D38" s="349" t="s">
        <v>11</v>
      </c>
      <c r="E38" s="349" t="s">
        <v>11</v>
      </c>
      <c r="F38" s="353" t="s">
        <v>26</v>
      </c>
      <c r="G38" s="349" t="s">
        <v>16</v>
      </c>
      <c r="H38" s="350"/>
      <c r="I38" s="349"/>
      <c r="J38" s="427" t="s">
        <v>67</v>
      </c>
      <c r="K38" s="428"/>
      <c r="L38" s="428"/>
      <c r="M38" s="428"/>
      <c r="N38" s="355">
        <v>77000000</v>
      </c>
      <c r="O38" s="346" t="s">
        <v>314</v>
      </c>
    </row>
    <row r="39" spans="2:15" ht="23.25" customHeight="1" x14ac:dyDescent="0.25">
      <c r="B39" s="349" t="s">
        <v>10</v>
      </c>
      <c r="C39" s="349" t="s">
        <v>11</v>
      </c>
      <c r="D39" s="349" t="s">
        <v>11</v>
      </c>
      <c r="E39" s="349" t="s">
        <v>11</v>
      </c>
      <c r="F39" s="353" t="s">
        <v>26</v>
      </c>
      <c r="G39" s="349" t="s">
        <v>25</v>
      </c>
      <c r="H39" s="350"/>
      <c r="I39" s="349"/>
      <c r="J39" s="364" t="s">
        <v>68</v>
      </c>
      <c r="K39" s="365"/>
      <c r="L39" s="365"/>
      <c r="M39" s="365"/>
      <c r="N39" s="78">
        <v>0</v>
      </c>
      <c r="O39" s="343"/>
    </row>
    <row r="40" spans="2:15" ht="23.25" customHeight="1" x14ac:dyDescent="0.25">
      <c r="B40" s="349" t="s">
        <v>10</v>
      </c>
      <c r="C40" s="349" t="s">
        <v>11</v>
      </c>
      <c r="D40" s="349" t="s">
        <v>11</v>
      </c>
      <c r="E40" s="349" t="s">
        <v>11</v>
      </c>
      <c r="F40" s="353" t="s">
        <v>26</v>
      </c>
      <c r="G40" s="349" t="s">
        <v>30</v>
      </c>
      <c r="H40" s="350"/>
      <c r="I40" s="349"/>
      <c r="J40" s="364" t="s">
        <v>69</v>
      </c>
      <c r="K40" s="365"/>
      <c r="L40" s="365"/>
      <c r="M40" s="365"/>
      <c r="N40" s="78">
        <v>33000000</v>
      </c>
      <c r="O40" s="345"/>
    </row>
    <row r="41" spans="2:15" ht="23.25" customHeight="1" x14ac:dyDescent="0.25">
      <c r="B41" s="349" t="s">
        <v>10</v>
      </c>
      <c r="C41" s="349" t="s">
        <v>11</v>
      </c>
      <c r="D41" s="349" t="s">
        <v>11</v>
      </c>
      <c r="E41" s="349" t="s">
        <v>11</v>
      </c>
      <c r="F41" s="353" t="s">
        <v>26</v>
      </c>
      <c r="G41" s="349" t="s">
        <v>32</v>
      </c>
      <c r="H41" s="350"/>
      <c r="I41" s="349"/>
      <c r="J41" s="364" t="s">
        <v>70</v>
      </c>
      <c r="K41" s="365"/>
      <c r="L41" s="365"/>
      <c r="M41" s="365"/>
      <c r="N41" s="78">
        <v>139000000</v>
      </c>
      <c r="O41" s="345"/>
    </row>
    <row r="42" spans="2:15" ht="23.25" customHeight="1" x14ac:dyDescent="0.25">
      <c r="B42" s="315" t="s">
        <v>10</v>
      </c>
      <c r="C42" s="315" t="s">
        <v>11</v>
      </c>
      <c r="D42" s="315" t="s">
        <v>11</v>
      </c>
      <c r="E42" s="315" t="s">
        <v>11</v>
      </c>
      <c r="F42" s="35" t="s">
        <v>28</v>
      </c>
      <c r="G42" s="382"/>
      <c r="H42" s="383"/>
      <c r="I42" s="315"/>
      <c r="J42" s="379" t="s">
        <v>29</v>
      </c>
      <c r="K42" s="380"/>
      <c r="L42" s="380"/>
      <c r="M42" s="380"/>
      <c r="N42" s="7">
        <f>+N43+N44</f>
        <v>3132000000</v>
      </c>
      <c r="O42" s="342"/>
    </row>
    <row r="43" spans="2:15" ht="23.25" customHeight="1" x14ac:dyDescent="0.25">
      <c r="B43" s="349" t="s">
        <v>10</v>
      </c>
      <c r="C43" s="349" t="s">
        <v>11</v>
      </c>
      <c r="D43" s="349" t="s">
        <v>11</v>
      </c>
      <c r="E43" s="349" t="s">
        <v>11</v>
      </c>
      <c r="F43" s="353" t="s">
        <v>28</v>
      </c>
      <c r="G43" s="349" t="s">
        <v>41</v>
      </c>
      <c r="H43" s="350"/>
      <c r="I43" s="349"/>
      <c r="J43" s="364" t="s">
        <v>72</v>
      </c>
      <c r="K43" s="365"/>
      <c r="L43" s="365"/>
      <c r="M43" s="365"/>
      <c r="N43" s="78">
        <v>164000000</v>
      </c>
      <c r="O43" s="345"/>
    </row>
    <row r="44" spans="2:15" ht="23.25" customHeight="1" x14ac:dyDescent="0.25">
      <c r="B44" s="349" t="s">
        <v>10</v>
      </c>
      <c r="C44" s="349" t="s">
        <v>11</v>
      </c>
      <c r="D44" s="349" t="s">
        <v>11</v>
      </c>
      <c r="E44" s="349" t="s">
        <v>11</v>
      </c>
      <c r="F44" s="353" t="s">
        <v>28</v>
      </c>
      <c r="G44" s="349" t="s">
        <v>20</v>
      </c>
      <c r="H44" s="350"/>
      <c r="I44" s="349"/>
      <c r="J44" s="364" t="s">
        <v>73</v>
      </c>
      <c r="K44" s="365"/>
      <c r="L44" s="365"/>
      <c r="M44" s="365"/>
      <c r="N44" s="78">
        <f>+N45</f>
        <v>2968000000</v>
      </c>
      <c r="O44" s="343"/>
    </row>
    <row r="45" spans="2:15" ht="23.25" customHeight="1" x14ac:dyDescent="0.25">
      <c r="B45" s="349" t="s">
        <v>10</v>
      </c>
      <c r="C45" s="349" t="s">
        <v>11</v>
      </c>
      <c r="D45" s="349" t="s">
        <v>11</v>
      </c>
      <c r="E45" s="349" t="s">
        <v>11</v>
      </c>
      <c r="F45" s="353" t="s">
        <v>28</v>
      </c>
      <c r="G45" s="349" t="s">
        <v>20</v>
      </c>
      <c r="H45" s="350" t="s">
        <v>11</v>
      </c>
      <c r="I45" s="349"/>
      <c r="J45" s="364" t="s">
        <v>98</v>
      </c>
      <c r="K45" s="365"/>
      <c r="L45" s="365"/>
      <c r="M45" s="365"/>
      <c r="N45" s="78">
        <f>+N46+N47</f>
        <v>2968000000</v>
      </c>
      <c r="O45" s="343"/>
    </row>
    <row r="46" spans="2:15" ht="33" customHeight="1" x14ac:dyDescent="0.25">
      <c r="B46" s="349" t="s">
        <v>10</v>
      </c>
      <c r="C46" s="349" t="s">
        <v>11</v>
      </c>
      <c r="D46" s="349" t="s">
        <v>11</v>
      </c>
      <c r="E46" s="349" t="s">
        <v>11</v>
      </c>
      <c r="F46" s="353" t="s">
        <v>28</v>
      </c>
      <c r="G46" s="349" t="s">
        <v>20</v>
      </c>
      <c r="H46" s="350" t="s">
        <v>11</v>
      </c>
      <c r="I46" s="349" t="s">
        <v>252</v>
      </c>
      <c r="J46" s="364" t="s">
        <v>99</v>
      </c>
      <c r="K46" s="365"/>
      <c r="L46" s="365"/>
      <c r="M46" s="365"/>
      <c r="N46" s="78">
        <v>52000000</v>
      </c>
      <c r="O46" s="345"/>
    </row>
    <row r="47" spans="2:15" ht="45" customHeight="1" x14ac:dyDescent="0.25">
      <c r="B47" s="349" t="s">
        <v>10</v>
      </c>
      <c r="C47" s="349" t="s">
        <v>11</v>
      </c>
      <c r="D47" s="349" t="s">
        <v>11</v>
      </c>
      <c r="E47" s="349" t="s">
        <v>11</v>
      </c>
      <c r="F47" s="353" t="s">
        <v>28</v>
      </c>
      <c r="G47" s="349" t="s">
        <v>20</v>
      </c>
      <c r="H47" s="350" t="s">
        <v>11</v>
      </c>
      <c r="I47" s="349" t="s">
        <v>253</v>
      </c>
      <c r="J47" s="364" t="s">
        <v>156</v>
      </c>
      <c r="K47" s="365"/>
      <c r="L47" s="365"/>
      <c r="M47" s="365"/>
      <c r="N47" s="78">
        <v>2916000000</v>
      </c>
      <c r="O47" s="345"/>
    </row>
    <row r="48" spans="2:15" ht="23.25" customHeight="1" x14ac:dyDescent="0.25">
      <c r="B48" s="315" t="s">
        <v>10</v>
      </c>
      <c r="C48" s="315" t="s">
        <v>11</v>
      </c>
      <c r="D48" s="315" t="s">
        <v>11</v>
      </c>
      <c r="E48" s="315" t="s">
        <v>11</v>
      </c>
      <c r="F48" s="35" t="s">
        <v>30</v>
      </c>
      <c r="G48" s="221"/>
      <c r="H48" s="230"/>
      <c r="I48" s="315"/>
      <c r="J48" s="379" t="s">
        <v>31</v>
      </c>
      <c r="K48" s="380"/>
      <c r="L48" s="380"/>
      <c r="M48" s="380"/>
      <c r="N48" s="7">
        <f>N49+N56+N57+N60+N63</f>
        <v>991000000</v>
      </c>
      <c r="O48" s="342"/>
    </row>
    <row r="49" spans="2:15" ht="33.75" customHeight="1" x14ac:dyDescent="0.25">
      <c r="B49" s="349" t="s">
        <v>10</v>
      </c>
      <c r="C49" s="349" t="s">
        <v>11</v>
      </c>
      <c r="D49" s="349" t="s">
        <v>11</v>
      </c>
      <c r="E49" s="349" t="s">
        <v>11</v>
      </c>
      <c r="F49" s="353" t="s">
        <v>30</v>
      </c>
      <c r="G49" s="349" t="s">
        <v>22</v>
      </c>
      <c r="H49" s="350"/>
      <c r="I49" s="349"/>
      <c r="J49" s="364" t="s">
        <v>105</v>
      </c>
      <c r="K49" s="365"/>
      <c r="L49" s="365"/>
      <c r="M49" s="365"/>
      <c r="N49" s="78">
        <f>N50+N51+N52+N53+N54+N55</f>
        <v>150000000</v>
      </c>
      <c r="O49" s="343"/>
    </row>
    <row r="50" spans="2:15" ht="33.75" customHeight="1" x14ac:dyDescent="0.25">
      <c r="B50" s="352" t="s">
        <v>10</v>
      </c>
      <c r="C50" s="352" t="s">
        <v>11</v>
      </c>
      <c r="D50" s="352" t="s">
        <v>11</v>
      </c>
      <c r="E50" s="352" t="s">
        <v>11</v>
      </c>
      <c r="F50" s="352" t="s">
        <v>30</v>
      </c>
      <c r="G50" s="352" t="s">
        <v>22</v>
      </c>
      <c r="H50" s="352"/>
      <c r="I50" s="352"/>
      <c r="J50" s="364" t="s">
        <v>105</v>
      </c>
      <c r="K50" s="365"/>
      <c r="L50" s="365"/>
      <c r="M50" s="365"/>
      <c r="N50" s="78">
        <v>50000000</v>
      </c>
      <c r="O50" s="345"/>
    </row>
    <row r="51" spans="2:15" ht="51" customHeight="1" x14ac:dyDescent="0.25">
      <c r="B51" s="352" t="s">
        <v>10</v>
      </c>
      <c r="C51" s="352" t="s">
        <v>11</v>
      </c>
      <c r="D51" s="352" t="s">
        <v>11</v>
      </c>
      <c r="E51" s="352" t="s">
        <v>11</v>
      </c>
      <c r="F51" s="352" t="s">
        <v>30</v>
      </c>
      <c r="G51" s="352" t="s">
        <v>22</v>
      </c>
      <c r="H51" s="351">
        <v>1</v>
      </c>
      <c r="I51" s="352"/>
      <c r="J51" s="364" t="s">
        <v>186</v>
      </c>
      <c r="K51" s="365"/>
      <c r="L51" s="365"/>
      <c r="M51" s="365"/>
      <c r="N51" s="78">
        <f>60000000+40000000</f>
        <v>100000000</v>
      </c>
      <c r="O51" s="345"/>
    </row>
    <row r="52" spans="2:15" ht="30.75" customHeight="1" x14ac:dyDescent="0.25">
      <c r="B52" s="349" t="s">
        <v>10</v>
      </c>
      <c r="C52" s="349" t="s">
        <v>11</v>
      </c>
      <c r="D52" s="349" t="s">
        <v>11</v>
      </c>
      <c r="E52" s="349" t="s">
        <v>11</v>
      </c>
      <c r="F52" s="353" t="s">
        <v>30</v>
      </c>
      <c r="G52" s="349" t="s">
        <v>22</v>
      </c>
      <c r="H52" s="349" t="s">
        <v>13</v>
      </c>
      <c r="I52" s="349">
        <v>1</v>
      </c>
      <c r="J52" s="364" t="s">
        <v>164</v>
      </c>
      <c r="K52" s="365"/>
      <c r="L52" s="365"/>
      <c r="M52" s="365"/>
      <c r="N52" s="78">
        <v>0</v>
      </c>
      <c r="O52" s="347"/>
    </row>
    <row r="53" spans="2:15" ht="53.25" customHeight="1" x14ac:dyDescent="0.25">
      <c r="B53" s="352" t="s">
        <v>10</v>
      </c>
      <c r="C53" s="352" t="s">
        <v>11</v>
      </c>
      <c r="D53" s="352" t="s">
        <v>11</v>
      </c>
      <c r="E53" s="352" t="s">
        <v>11</v>
      </c>
      <c r="F53" s="352" t="s">
        <v>30</v>
      </c>
      <c r="G53" s="352" t="s">
        <v>22</v>
      </c>
      <c r="H53" s="352" t="s">
        <v>13</v>
      </c>
      <c r="I53" s="349">
        <v>3</v>
      </c>
      <c r="J53" s="364" t="s">
        <v>249</v>
      </c>
      <c r="K53" s="365"/>
      <c r="L53" s="365"/>
      <c r="M53" s="365"/>
      <c r="N53" s="78">
        <v>0</v>
      </c>
      <c r="O53" s="347"/>
    </row>
    <row r="54" spans="2:15" ht="57.75" customHeight="1" x14ac:dyDescent="0.25">
      <c r="B54" s="349" t="s">
        <v>10</v>
      </c>
      <c r="C54" s="349" t="s">
        <v>11</v>
      </c>
      <c r="D54" s="349" t="s">
        <v>11</v>
      </c>
      <c r="E54" s="349" t="s">
        <v>11</v>
      </c>
      <c r="F54" s="353" t="s">
        <v>30</v>
      </c>
      <c r="G54" s="349" t="s">
        <v>22</v>
      </c>
      <c r="H54" s="349" t="s">
        <v>13</v>
      </c>
      <c r="I54" s="349">
        <v>9</v>
      </c>
      <c r="J54" s="364" t="s">
        <v>104</v>
      </c>
      <c r="K54" s="365"/>
      <c r="L54" s="365"/>
      <c r="M54" s="365"/>
      <c r="N54" s="78"/>
      <c r="O54" s="344"/>
    </row>
    <row r="55" spans="2:15" ht="45" customHeight="1" x14ac:dyDescent="0.25">
      <c r="B55" s="353" t="s">
        <v>10</v>
      </c>
      <c r="C55" s="353" t="s">
        <v>11</v>
      </c>
      <c r="D55" s="353" t="s">
        <v>11</v>
      </c>
      <c r="E55" s="353" t="s">
        <v>11</v>
      </c>
      <c r="F55" s="353" t="s">
        <v>30</v>
      </c>
      <c r="G55" s="353" t="s">
        <v>22</v>
      </c>
      <c r="H55" s="353" t="s">
        <v>13</v>
      </c>
      <c r="I55" s="349">
        <v>9</v>
      </c>
      <c r="J55" s="364" t="s">
        <v>104</v>
      </c>
      <c r="K55" s="365"/>
      <c r="L55" s="365"/>
      <c r="M55" s="365"/>
      <c r="N55" s="78"/>
      <c r="O55" s="344"/>
    </row>
    <row r="56" spans="2:15" ht="23.25" customHeight="1" x14ac:dyDescent="0.25">
      <c r="B56" s="349" t="s">
        <v>10</v>
      </c>
      <c r="C56" s="349" t="s">
        <v>11</v>
      </c>
      <c r="D56" s="349" t="s">
        <v>11</v>
      </c>
      <c r="E56" s="349" t="s">
        <v>11</v>
      </c>
      <c r="F56" s="353" t="s">
        <v>30</v>
      </c>
      <c r="G56" s="349" t="s">
        <v>16</v>
      </c>
      <c r="H56" s="350"/>
      <c r="I56" s="349"/>
      <c r="J56" s="364" t="s">
        <v>55</v>
      </c>
      <c r="K56" s="365"/>
      <c r="L56" s="365"/>
      <c r="M56" s="365"/>
      <c r="N56" s="78">
        <v>75000000</v>
      </c>
      <c r="O56" s="345"/>
    </row>
    <row r="57" spans="2:15" ht="23.25" customHeight="1" x14ac:dyDescent="0.25">
      <c r="B57" s="349" t="s">
        <v>10</v>
      </c>
      <c r="C57" s="349" t="s">
        <v>11</v>
      </c>
      <c r="D57" s="349" t="s">
        <v>11</v>
      </c>
      <c r="E57" s="349" t="s">
        <v>11</v>
      </c>
      <c r="F57" s="353" t="s">
        <v>30</v>
      </c>
      <c r="G57" s="349" t="s">
        <v>25</v>
      </c>
      <c r="H57" s="350"/>
      <c r="I57" s="349"/>
      <c r="J57" s="427" t="s">
        <v>58</v>
      </c>
      <c r="K57" s="428"/>
      <c r="L57" s="428"/>
      <c r="M57" s="428"/>
      <c r="N57" s="355">
        <f>N58+N59</f>
        <v>636000000</v>
      </c>
      <c r="O57" s="348"/>
    </row>
    <row r="58" spans="2:15" ht="23.25" customHeight="1" x14ac:dyDescent="0.25">
      <c r="B58" s="353" t="s">
        <v>10</v>
      </c>
      <c r="C58" s="353" t="s">
        <v>11</v>
      </c>
      <c r="D58" s="353" t="s">
        <v>11</v>
      </c>
      <c r="E58" s="353" t="s">
        <v>11</v>
      </c>
      <c r="F58" s="353" t="s">
        <v>30</v>
      </c>
      <c r="G58" s="353" t="s">
        <v>25</v>
      </c>
      <c r="H58" s="349" t="s">
        <v>11</v>
      </c>
      <c r="I58" s="353"/>
      <c r="J58" s="364" t="s">
        <v>57</v>
      </c>
      <c r="K58" s="365"/>
      <c r="L58" s="365"/>
      <c r="M58" s="365"/>
      <c r="N58" s="78">
        <v>246000000</v>
      </c>
      <c r="O58" s="345"/>
    </row>
    <row r="59" spans="2:15" ht="23.25" customHeight="1" x14ac:dyDescent="0.25">
      <c r="B59" s="353" t="s">
        <v>10</v>
      </c>
      <c r="C59" s="353" t="s">
        <v>11</v>
      </c>
      <c r="D59" s="353" t="s">
        <v>11</v>
      </c>
      <c r="E59" s="353" t="s">
        <v>11</v>
      </c>
      <c r="F59" s="353" t="s">
        <v>30</v>
      </c>
      <c r="G59" s="353" t="s">
        <v>25</v>
      </c>
      <c r="H59" s="349" t="s">
        <v>34</v>
      </c>
      <c r="I59" s="353"/>
      <c r="J59" s="364" t="s">
        <v>56</v>
      </c>
      <c r="K59" s="365"/>
      <c r="L59" s="365"/>
      <c r="M59" s="365"/>
      <c r="N59" s="78">
        <v>390000000</v>
      </c>
      <c r="O59" s="345"/>
    </row>
    <row r="60" spans="2:15" ht="45" customHeight="1" x14ac:dyDescent="0.25">
      <c r="B60" s="349" t="s">
        <v>10</v>
      </c>
      <c r="C60" s="349" t="s">
        <v>11</v>
      </c>
      <c r="D60" s="349" t="s">
        <v>11</v>
      </c>
      <c r="E60" s="349" t="s">
        <v>11</v>
      </c>
      <c r="F60" s="353" t="s">
        <v>30</v>
      </c>
      <c r="G60" s="349" t="s">
        <v>28</v>
      </c>
      <c r="H60" s="350"/>
      <c r="I60" s="349"/>
      <c r="J60" s="427" t="s">
        <v>61</v>
      </c>
      <c r="K60" s="428"/>
      <c r="L60" s="428"/>
      <c r="M60" s="428"/>
      <c r="N60" s="355">
        <f>N61+N62</f>
        <v>119000000</v>
      </c>
      <c r="O60" s="348"/>
    </row>
    <row r="61" spans="2:15" ht="23.25" customHeight="1" x14ac:dyDescent="0.25">
      <c r="B61" s="353" t="s">
        <v>10</v>
      </c>
      <c r="C61" s="353" t="s">
        <v>11</v>
      </c>
      <c r="D61" s="353" t="s">
        <v>11</v>
      </c>
      <c r="E61" s="353" t="s">
        <v>11</v>
      </c>
      <c r="F61" s="353" t="s">
        <v>30</v>
      </c>
      <c r="G61" s="349" t="s">
        <v>28</v>
      </c>
      <c r="H61" s="354" t="s">
        <v>13</v>
      </c>
      <c r="I61" s="353" t="s">
        <v>254</v>
      </c>
      <c r="J61" s="364" t="s">
        <v>59</v>
      </c>
      <c r="K61" s="365"/>
      <c r="L61" s="365"/>
      <c r="M61" s="365"/>
      <c r="N61" s="78">
        <v>80000000</v>
      </c>
      <c r="O61" s="345"/>
    </row>
    <row r="62" spans="2:15" ht="63" customHeight="1" x14ac:dyDescent="0.25">
      <c r="B62" s="353" t="s">
        <v>10</v>
      </c>
      <c r="C62" s="353" t="s">
        <v>11</v>
      </c>
      <c r="D62" s="353" t="s">
        <v>11</v>
      </c>
      <c r="E62" s="353" t="s">
        <v>11</v>
      </c>
      <c r="F62" s="353" t="s">
        <v>30</v>
      </c>
      <c r="G62" s="349" t="s">
        <v>28</v>
      </c>
      <c r="H62" s="354" t="s">
        <v>11</v>
      </c>
      <c r="I62" s="353" t="s">
        <v>119</v>
      </c>
      <c r="J62" s="364" t="s">
        <v>113</v>
      </c>
      <c r="K62" s="365"/>
      <c r="L62" s="365"/>
      <c r="M62" s="365"/>
      <c r="N62" s="78">
        <v>39000000</v>
      </c>
      <c r="O62" s="345"/>
    </row>
    <row r="63" spans="2:15" ht="38.25" customHeight="1" x14ac:dyDescent="0.25">
      <c r="B63" s="349" t="s">
        <v>10</v>
      </c>
      <c r="C63" s="349" t="s">
        <v>11</v>
      </c>
      <c r="D63" s="349" t="s">
        <v>11</v>
      </c>
      <c r="E63" s="349" t="s">
        <v>11</v>
      </c>
      <c r="F63" s="353" t="s">
        <v>30</v>
      </c>
      <c r="G63" s="349" t="s">
        <v>32</v>
      </c>
      <c r="H63" s="350"/>
      <c r="I63" s="349"/>
      <c r="J63" s="364" t="s">
        <v>60</v>
      </c>
      <c r="K63" s="365"/>
      <c r="L63" s="365"/>
      <c r="M63" s="365"/>
      <c r="N63" s="78">
        <v>11000000</v>
      </c>
      <c r="O63" s="345"/>
    </row>
    <row r="64" spans="2:15" ht="23.25" customHeight="1" x14ac:dyDescent="0.25">
      <c r="B64" s="315" t="s">
        <v>10</v>
      </c>
      <c r="C64" s="315" t="s">
        <v>11</v>
      </c>
      <c r="D64" s="315" t="s">
        <v>11</v>
      </c>
      <c r="E64" s="315" t="s">
        <v>11</v>
      </c>
      <c r="F64" s="35" t="s">
        <v>32</v>
      </c>
      <c r="G64" s="382"/>
      <c r="H64" s="383"/>
      <c r="I64" s="315"/>
      <c r="J64" s="379" t="s">
        <v>33</v>
      </c>
      <c r="K64" s="380"/>
      <c r="L64" s="380"/>
      <c r="M64" s="380"/>
      <c r="N64" s="7">
        <f>N65+N66+N67</f>
        <v>626300000</v>
      </c>
      <c r="O64" s="342"/>
    </row>
    <row r="65" spans="2:16" ht="23.25" customHeight="1" x14ac:dyDescent="0.25">
      <c r="B65" s="349" t="s">
        <v>10</v>
      </c>
      <c r="C65" s="349" t="s">
        <v>11</v>
      </c>
      <c r="D65" s="349" t="s">
        <v>11</v>
      </c>
      <c r="E65" s="349" t="s">
        <v>11</v>
      </c>
      <c r="F65" s="353" t="s">
        <v>32</v>
      </c>
      <c r="G65" s="349" t="s">
        <v>20</v>
      </c>
      <c r="H65" s="350"/>
      <c r="I65" s="349"/>
      <c r="J65" s="364" t="s">
        <v>52</v>
      </c>
      <c r="K65" s="365"/>
      <c r="L65" s="365"/>
      <c r="M65" s="365"/>
      <c r="N65" s="78">
        <v>50000000</v>
      </c>
      <c r="O65" s="345"/>
    </row>
    <row r="66" spans="2:16" ht="33.75" customHeight="1" x14ac:dyDescent="0.25">
      <c r="B66" s="349" t="s">
        <v>10</v>
      </c>
      <c r="C66" s="349" t="s">
        <v>11</v>
      </c>
      <c r="D66" s="349" t="s">
        <v>11</v>
      </c>
      <c r="E66" s="349" t="s">
        <v>11</v>
      </c>
      <c r="F66" s="353" t="s">
        <v>32</v>
      </c>
      <c r="G66" s="349" t="s">
        <v>16</v>
      </c>
      <c r="H66" s="350"/>
      <c r="I66" s="349"/>
      <c r="J66" s="364" t="s">
        <v>53</v>
      </c>
      <c r="K66" s="365"/>
      <c r="L66" s="365"/>
      <c r="M66" s="365"/>
      <c r="N66" s="78">
        <v>26300000</v>
      </c>
      <c r="O66" s="345"/>
    </row>
    <row r="67" spans="2:16" ht="40.5" customHeight="1" x14ac:dyDescent="0.25">
      <c r="B67" s="349" t="s">
        <v>10</v>
      </c>
      <c r="C67" s="349" t="s">
        <v>11</v>
      </c>
      <c r="D67" s="349" t="s">
        <v>11</v>
      </c>
      <c r="E67" s="349" t="s">
        <v>11</v>
      </c>
      <c r="F67" s="353" t="s">
        <v>32</v>
      </c>
      <c r="G67" s="349" t="s">
        <v>26</v>
      </c>
      <c r="H67" s="350"/>
      <c r="I67" s="349"/>
      <c r="J67" s="364" t="s">
        <v>54</v>
      </c>
      <c r="K67" s="365"/>
      <c r="L67" s="365"/>
      <c r="M67" s="365"/>
      <c r="N67" s="78">
        <v>550000000</v>
      </c>
      <c r="O67" s="345"/>
    </row>
    <row r="68" spans="2:16" ht="23.25" customHeight="1" x14ac:dyDescent="0.25">
      <c r="B68" s="315" t="s">
        <v>10</v>
      </c>
      <c r="C68" s="315" t="s">
        <v>11</v>
      </c>
      <c r="D68" s="315" t="s">
        <v>11</v>
      </c>
      <c r="E68" s="315" t="s">
        <v>11</v>
      </c>
      <c r="F68" s="35" t="s">
        <v>107</v>
      </c>
      <c r="G68" s="315"/>
      <c r="H68" s="316"/>
      <c r="I68" s="315"/>
      <c r="J68" s="384" t="s">
        <v>106</v>
      </c>
      <c r="K68" s="385"/>
      <c r="L68" s="385"/>
      <c r="M68" s="385"/>
      <c r="N68" s="7">
        <v>90000000</v>
      </c>
      <c r="O68" s="342"/>
    </row>
    <row r="69" spans="2:16" ht="23.25" customHeight="1" x14ac:dyDescent="0.25">
      <c r="B69" s="313" t="s">
        <v>10</v>
      </c>
      <c r="C69" s="313" t="s">
        <v>34</v>
      </c>
      <c r="D69" s="313"/>
      <c r="E69" s="313"/>
      <c r="F69" s="90"/>
      <c r="G69" s="370"/>
      <c r="H69" s="371"/>
      <c r="I69" s="313"/>
      <c r="J69" s="367" t="s">
        <v>35</v>
      </c>
      <c r="K69" s="368"/>
      <c r="L69" s="368"/>
      <c r="M69" s="368"/>
      <c r="N69" s="91">
        <f>N70+N74</f>
        <v>0</v>
      </c>
      <c r="O69" s="339"/>
    </row>
    <row r="70" spans="2:16" ht="23.25" customHeight="1" x14ac:dyDescent="0.25">
      <c r="B70" s="311" t="s">
        <v>10</v>
      </c>
      <c r="C70" s="311" t="s">
        <v>34</v>
      </c>
      <c r="D70" s="311" t="s">
        <v>36</v>
      </c>
      <c r="E70" s="311"/>
      <c r="F70" s="93"/>
      <c r="G70" s="357"/>
      <c r="H70" s="358"/>
      <c r="I70" s="311"/>
      <c r="J70" s="359" t="s">
        <v>37</v>
      </c>
      <c r="K70" s="360"/>
      <c r="L70" s="360"/>
      <c r="M70" s="360"/>
      <c r="N70" s="85">
        <f>N71</f>
        <v>0</v>
      </c>
      <c r="O70" s="340"/>
    </row>
    <row r="71" spans="2:16" ht="23.25" customHeight="1" x14ac:dyDescent="0.25">
      <c r="B71" s="317" t="s">
        <v>10</v>
      </c>
      <c r="C71" s="317" t="s">
        <v>34</v>
      </c>
      <c r="D71" s="317" t="s">
        <v>36</v>
      </c>
      <c r="E71" s="317" t="s">
        <v>11</v>
      </c>
      <c r="F71" s="324"/>
      <c r="G71" s="362"/>
      <c r="H71" s="363"/>
      <c r="I71" s="317"/>
      <c r="J71" s="364" t="s">
        <v>38</v>
      </c>
      <c r="K71" s="365"/>
      <c r="L71" s="365"/>
      <c r="M71" s="365"/>
      <c r="N71" s="78">
        <f>N72</f>
        <v>0</v>
      </c>
      <c r="O71" s="74"/>
    </row>
    <row r="72" spans="2:16" ht="23.25" customHeight="1" x14ac:dyDescent="0.25">
      <c r="B72" s="317" t="s">
        <v>10</v>
      </c>
      <c r="C72" s="317" t="s">
        <v>34</v>
      </c>
      <c r="D72" s="317" t="s">
        <v>36</v>
      </c>
      <c r="E72" s="317" t="s">
        <v>11</v>
      </c>
      <c r="F72" s="324" t="s">
        <v>39</v>
      </c>
      <c r="G72" s="362"/>
      <c r="H72" s="363"/>
      <c r="I72" s="317"/>
      <c r="J72" s="364" t="s">
        <v>40</v>
      </c>
      <c r="K72" s="365"/>
      <c r="L72" s="365"/>
      <c r="M72" s="365"/>
      <c r="N72" s="78"/>
      <c r="O72" s="74"/>
    </row>
    <row r="73" spans="2:16" ht="23.25" customHeight="1" x14ac:dyDescent="0.25">
      <c r="B73" s="317" t="s">
        <v>10</v>
      </c>
      <c r="C73" s="317" t="s">
        <v>34</v>
      </c>
      <c r="D73" s="317" t="s">
        <v>36</v>
      </c>
      <c r="E73" s="317" t="s">
        <v>11</v>
      </c>
      <c r="F73" s="324" t="s">
        <v>39</v>
      </c>
      <c r="G73" s="317" t="s">
        <v>41</v>
      </c>
      <c r="H73" s="318"/>
      <c r="I73" s="317"/>
      <c r="J73" s="364" t="s">
        <v>42</v>
      </c>
      <c r="K73" s="365"/>
      <c r="L73" s="365"/>
      <c r="M73" s="365"/>
      <c r="N73" s="78"/>
      <c r="O73" s="345"/>
    </row>
    <row r="74" spans="2:16" ht="23.25" customHeight="1" x14ac:dyDescent="0.25">
      <c r="B74" s="311" t="s">
        <v>10</v>
      </c>
      <c r="C74" s="311" t="s">
        <v>34</v>
      </c>
      <c r="D74" s="311" t="s">
        <v>195</v>
      </c>
      <c r="E74" s="311"/>
      <c r="F74" s="93"/>
      <c r="G74" s="357"/>
      <c r="H74" s="358"/>
      <c r="I74" s="311"/>
      <c r="J74" s="359" t="s">
        <v>196</v>
      </c>
      <c r="K74" s="360"/>
      <c r="L74" s="360"/>
      <c r="M74" s="360"/>
      <c r="N74" s="85"/>
      <c r="O74" s="345"/>
      <c r="P74" s="338">
        <v>0</v>
      </c>
    </row>
    <row r="75" spans="2:16" ht="23.25" customHeight="1" x14ac:dyDescent="0.25">
      <c r="B75" s="313" t="s">
        <v>10</v>
      </c>
      <c r="C75" s="313" t="s">
        <v>43</v>
      </c>
      <c r="D75" s="313"/>
      <c r="E75" s="313"/>
      <c r="F75" s="90"/>
      <c r="G75" s="370"/>
      <c r="H75" s="371"/>
      <c r="I75" s="313"/>
      <c r="J75" s="367" t="s">
        <v>44</v>
      </c>
      <c r="K75" s="368"/>
      <c r="L75" s="368"/>
      <c r="M75" s="368"/>
      <c r="N75" s="91">
        <f>N78+N82</f>
        <v>0</v>
      </c>
      <c r="O75" s="339"/>
    </row>
    <row r="76" spans="2:16" ht="23.25" customHeight="1" x14ac:dyDescent="0.25">
      <c r="B76" s="311" t="s">
        <v>10</v>
      </c>
      <c r="C76" s="311" t="s">
        <v>43</v>
      </c>
      <c r="D76" s="311"/>
      <c r="E76" s="311"/>
      <c r="F76" s="93"/>
      <c r="G76" s="357"/>
      <c r="H76" s="358"/>
      <c r="I76" s="311"/>
      <c r="J76" s="359" t="s">
        <v>44</v>
      </c>
      <c r="K76" s="360"/>
      <c r="L76" s="360"/>
      <c r="M76" s="360"/>
      <c r="N76" s="85">
        <v>0</v>
      </c>
      <c r="O76" s="340"/>
    </row>
    <row r="77" spans="2:16" ht="23.25" customHeight="1" x14ac:dyDescent="0.25">
      <c r="B77" s="311" t="s">
        <v>10</v>
      </c>
      <c r="C77" s="311" t="s">
        <v>43</v>
      </c>
      <c r="D77" s="311" t="s">
        <v>13</v>
      </c>
      <c r="E77" s="311"/>
      <c r="F77" s="93"/>
      <c r="G77" s="357"/>
      <c r="H77" s="358"/>
      <c r="I77" s="311"/>
      <c r="J77" s="359" t="s">
        <v>45</v>
      </c>
      <c r="K77" s="360"/>
      <c r="L77" s="360"/>
      <c r="M77" s="360"/>
      <c r="N77" s="85">
        <f>N78</f>
        <v>0</v>
      </c>
      <c r="O77" s="340"/>
    </row>
    <row r="78" spans="2:16" ht="23.25" customHeight="1" x14ac:dyDescent="0.25">
      <c r="B78" s="317" t="s">
        <v>10</v>
      </c>
      <c r="C78" s="317" t="s">
        <v>43</v>
      </c>
      <c r="D78" s="317" t="s">
        <v>13</v>
      </c>
      <c r="E78" s="317" t="s">
        <v>11</v>
      </c>
      <c r="F78" s="324"/>
      <c r="G78" s="362"/>
      <c r="H78" s="363"/>
      <c r="I78" s="317"/>
      <c r="J78" s="364" t="s">
        <v>46</v>
      </c>
      <c r="K78" s="365"/>
      <c r="L78" s="365"/>
      <c r="M78" s="365"/>
      <c r="N78" s="78">
        <f>N79+N80</f>
        <v>0</v>
      </c>
      <c r="O78" s="74"/>
    </row>
    <row r="79" spans="2:16" ht="36" customHeight="1" x14ac:dyDescent="0.25">
      <c r="B79" s="317" t="s">
        <v>10</v>
      </c>
      <c r="C79" s="317" t="s">
        <v>43</v>
      </c>
      <c r="D79" s="317" t="s">
        <v>277</v>
      </c>
      <c r="E79" s="317" t="s">
        <v>11</v>
      </c>
      <c r="F79" s="324" t="s">
        <v>41</v>
      </c>
      <c r="G79" s="362"/>
      <c r="H79" s="363"/>
      <c r="I79" s="317"/>
      <c r="J79" s="364" t="s">
        <v>47</v>
      </c>
      <c r="K79" s="365"/>
      <c r="L79" s="365"/>
      <c r="M79" s="365"/>
      <c r="N79" s="78"/>
      <c r="O79" s="345"/>
    </row>
    <row r="80" spans="2:16" ht="23.25" customHeight="1" x14ac:dyDescent="0.25">
      <c r="B80" s="317" t="s">
        <v>10</v>
      </c>
      <c r="C80" s="317" t="s">
        <v>43</v>
      </c>
      <c r="D80" s="317" t="s">
        <v>13</v>
      </c>
      <c r="E80" s="317" t="s">
        <v>11</v>
      </c>
      <c r="F80" s="324" t="s">
        <v>26</v>
      </c>
      <c r="G80" s="362"/>
      <c r="H80" s="363"/>
      <c r="I80" s="317"/>
      <c r="J80" s="364" t="s">
        <v>112</v>
      </c>
      <c r="K80" s="365"/>
      <c r="L80" s="365"/>
      <c r="M80" s="365"/>
      <c r="N80" s="78"/>
      <c r="O80" s="345"/>
    </row>
    <row r="81" spans="2:15" ht="23.25" customHeight="1" x14ac:dyDescent="0.25">
      <c r="B81" s="311" t="s">
        <v>10</v>
      </c>
      <c r="C81" s="311" t="s">
        <v>43</v>
      </c>
      <c r="D81" s="311" t="s">
        <v>36</v>
      </c>
      <c r="E81" s="311"/>
      <c r="F81" s="93"/>
      <c r="G81" s="357"/>
      <c r="H81" s="358"/>
      <c r="I81" s="311"/>
      <c r="J81" s="359" t="s">
        <v>48</v>
      </c>
      <c r="K81" s="360"/>
      <c r="L81" s="360"/>
      <c r="M81" s="360"/>
      <c r="N81" s="85">
        <v>0</v>
      </c>
      <c r="O81" s="340"/>
    </row>
    <row r="82" spans="2:15" ht="23.25" customHeight="1" x14ac:dyDescent="0.25">
      <c r="B82" s="317" t="s">
        <v>10</v>
      </c>
      <c r="C82" s="317" t="s">
        <v>43</v>
      </c>
      <c r="D82" s="317" t="s">
        <v>36</v>
      </c>
      <c r="E82" s="317" t="s">
        <v>13</v>
      </c>
      <c r="F82" s="324"/>
      <c r="G82" s="362"/>
      <c r="H82" s="363"/>
      <c r="I82" s="317"/>
      <c r="J82" s="364" t="s">
        <v>49</v>
      </c>
      <c r="K82" s="365"/>
      <c r="L82" s="365"/>
      <c r="M82" s="365"/>
      <c r="N82" s="78"/>
      <c r="O82" s="345"/>
    </row>
    <row r="83" spans="2:15" ht="23.25" customHeight="1" x14ac:dyDescent="0.25">
      <c r="F83" s="76"/>
    </row>
    <row r="84" spans="2:15" ht="23.25" customHeight="1" x14ac:dyDescent="0.25">
      <c r="F84" s="76"/>
    </row>
    <row r="85" spans="2:15" ht="23.25" customHeight="1" x14ac:dyDescent="0.25"/>
    <row r="86" spans="2:15" ht="23.25" customHeight="1" x14ac:dyDescent="0.25"/>
    <row r="87" spans="2:15" ht="23.25" customHeight="1" x14ac:dyDescent="0.25"/>
  </sheetData>
  <mergeCells count="106">
    <mergeCell ref="G80:H80"/>
    <mergeCell ref="J80:M80"/>
    <mergeCell ref="G81:H81"/>
    <mergeCell ref="J81:M81"/>
    <mergeCell ref="G82:H82"/>
    <mergeCell ref="J82:M82"/>
    <mergeCell ref="G77:H77"/>
    <mergeCell ref="J77:M77"/>
    <mergeCell ref="G78:H78"/>
    <mergeCell ref="J78:M78"/>
    <mergeCell ref="G79:H79"/>
    <mergeCell ref="J79:M79"/>
    <mergeCell ref="J73:M73"/>
    <mergeCell ref="G74:H74"/>
    <mergeCell ref="J74:M74"/>
    <mergeCell ref="G75:H75"/>
    <mergeCell ref="J75:M75"/>
    <mergeCell ref="G76:H76"/>
    <mergeCell ref="J76:M76"/>
    <mergeCell ref="G70:H70"/>
    <mergeCell ref="J70:M70"/>
    <mergeCell ref="G71:H71"/>
    <mergeCell ref="J71:M71"/>
    <mergeCell ref="G72:H72"/>
    <mergeCell ref="J72:M72"/>
    <mergeCell ref="J65:M65"/>
    <mergeCell ref="J66:M66"/>
    <mergeCell ref="J67:M67"/>
    <mergeCell ref="J68:M68"/>
    <mergeCell ref="G69:H69"/>
    <mergeCell ref="J69:M69"/>
    <mergeCell ref="J59:M59"/>
    <mergeCell ref="J60:M60"/>
    <mergeCell ref="J61:M61"/>
    <mergeCell ref="J62:M62"/>
    <mergeCell ref="J63:M63"/>
    <mergeCell ref="G64:H64"/>
    <mergeCell ref="J64:M64"/>
    <mergeCell ref="J53:M53"/>
    <mergeCell ref="J54:M54"/>
    <mergeCell ref="J55:M55"/>
    <mergeCell ref="J56:M56"/>
    <mergeCell ref="J57:M57"/>
    <mergeCell ref="J58:M58"/>
    <mergeCell ref="J47:M47"/>
    <mergeCell ref="J48:M48"/>
    <mergeCell ref="J49:M49"/>
    <mergeCell ref="J50:M50"/>
    <mergeCell ref="J51:M51"/>
    <mergeCell ref="J52:M52"/>
    <mergeCell ref="G42:H42"/>
    <mergeCell ref="J42:M42"/>
    <mergeCell ref="J43:M43"/>
    <mergeCell ref="J44:M44"/>
    <mergeCell ref="J45:M45"/>
    <mergeCell ref="J46:M46"/>
    <mergeCell ref="J36:M36"/>
    <mergeCell ref="J37:M37"/>
    <mergeCell ref="J38:M38"/>
    <mergeCell ref="J39:M39"/>
    <mergeCell ref="J40:M40"/>
    <mergeCell ref="J41:M41"/>
    <mergeCell ref="J31:M31"/>
    <mergeCell ref="G32:H32"/>
    <mergeCell ref="J32:M32"/>
    <mergeCell ref="J33:M33"/>
    <mergeCell ref="J34:M34"/>
    <mergeCell ref="G35:H35"/>
    <mergeCell ref="J35:M35"/>
    <mergeCell ref="J25:M25"/>
    <mergeCell ref="J26:M26"/>
    <mergeCell ref="J27:M27"/>
    <mergeCell ref="J28:M28"/>
    <mergeCell ref="J29:M29"/>
    <mergeCell ref="J30:M30"/>
    <mergeCell ref="J19:M19"/>
    <mergeCell ref="J20:M20"/>
    <mergeCell ref="J21:M21"/>
    <mergeCell ref="J22:M22"/>
    <mergeCell ref="J23:M23"/>
    <mergeCell ref="J24:M24"/>
    <mergeCell ref="G15:H15"/>
    <mergeCell ref="J15:M15"/>
    <mergeCell ref="J16:M16"/>
    <mergeCell ref="J17:M17"/>
    <mergeCell ref="G18:H18"/>
    <mergeCell ref="J18:M18"/>
    <mergeCell ref="J10:M10"/>
    <mergeCell ref="J11:M11"/>
    <mergeCell ref="J12:M12"/>
    <mergeCell ref="G13:H13"/>
    <mergeCell ref="J13:M13"/>
    <mergeCell ref="G14:H14"/>
    <mergeCell ref="J14:M14"/>
    <mergeCell ref="G5:H5"/>
    <mergeCell ref="J5:M5"/>
    <mergeCell ref="J6:M6"/>
    <mergeCell ref="J7:M7"/>
    <mergeCell ref="J8:M8"/>
    <mergeCell ref="J9:M9"/>
    <mergeCell ref="G2:H2"/>
    <mergeCell ref="J2:M2"/>
    <mergeCell ref="G3:H3"/>
    <mergeCell ref="J3:M3"/>
    <mergeCell ref="G4:H4"/>
    <mergeCell ref="J4:M4"/>
  </mergeCells>
  <pageMargins left="0.70866141732283472" right="0.70866141732283472" top="0.74803149606299213" bottom="0.74803149606299213" header="0.31496062992125984" footer="0.31496062992125984"/>
  <pageSetup paperSize="317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95"/>
  <sheetViews>
    <sheetView zoomScale="80" zoomScaleNormal="80" workbookViewId="0">
      <selection activeCell="N7" sqref="N7"/>
    </sheetView>
  </sheetViews>
  <sheetFormatPr baseColWidth="10" defaultColWidth="11.42578125" defaultRowHeight="15" x14ac:dyDescent="0.25"/>
  <cols>
    <col min="1" max="1" width="11.42578125" style="34"/>
    <col min="2" max="2" width="6.7109375" style="76" customWidth="1"/>
    <col min="3" max="3" width="7.42578125" style="76" customWidth="1"/>
    <col min="4" max="4" width="6.7109375" style="76" customWidth="1"/>
    <col min="5" max="5" width="5.85546875" style="76" customWidth="1"/>
    <col min="6" max="6" width="7" style="80" customWidth="1"/>
    <col min="7" max="7" width="5.7109375" style="76" customWidth="1"/>
    <col min="8" max="8" width="3.85546875" style="76" customWidth="1"/>
    <col min="9" max="9" width="6" style="76" customWidth="1"/>
    <col min="10" max="12" width="11.42578125" style="76"/>
    <col min="13" max="13" width="4.7109375" style="76" customWidth="1"/>
    <col min="14" max="14" width="21.85546875" style="76" customWidth="1"/>
    <col min="15" max="15" width="15.42578125" style="76" customWidth="1"/>
    <col min="16" max="16" width="32" style="76" customWidth="1"/>
    <col min="17" max="17" width="14.140625" style="76" bestFit="1" customWidth="1"/>
    <col min="18" max="18" width="11.42578125" style="76"/>
    <col min="19" max="19" width="12" style="76" customWidth="1"/>
    <col min="20" max="21" width="11.42578125" style="76"/>
    <col min="22" max="22" width="12.28515625" style="76" customWidth="1"/>
    <col min="23" max="16384" width="11.42578125" style="76"/>
  </cols>
  <sheetData>
    <row r="2" spans="2:16" ht="31.9" customHeight="1" x14ac:dyDescent="0.25">
      <c r="B2" s="322" t="s">
        <v>0</v>
      </c>
      <c r="C2" s="312" t="s">
        <v>1</v>
      </c>
      <c r="D2" s="320" t="s">
        <v>2</v>
      </c>
      <c r="E2" s="320" t="s">
        <v>3</v>
      </c>
      <c r="F2" s="320" t="s">
        <v>4</v>
      </c>
      <c r="G2" s="425" t="s">
        <v>5</v>
      </c>
      <c r="H2" s="426"/>
      <c r="I2" s="320" t="s">
        <v>6</v>
      </c>
      <c r="J2" s="425" t="s">
        <v>8</v>
      </c>
      <c r="K2" s="426"/>
      <c r="L2" s="426"/>
      <c r="M2" s="426"/>
      <c r="N2" s="308" t="s">
        <v>291</v>
      </c>
      <c r="O2" s="308">
        <v>2019</v>
      </c>
    </row>
    <row r="3" spans="2:16" ht="23.25" customHeight="1" x14ac:dyDescent="0.25">
      <c r="B3" s="313" t="s">
        <v>10</v>
      </c>
      <c r="C3" s="313" t="s">
        <v>11</v>
      </c>
      <c r="D3" s="313"/>
      <c r="E3" s="313"/>
      <c r="F3" s="90"/>
      <c r="G3" s="370"/>
      <c r="H3" s="371"/>
      <c r="I3" s="313"/>
      <c r="J3" s="367" t="s">
        <v>12</v>
      </c>
      <c r="K3" s="368"/>
      <c r="L3" s="368"/>
      <c r="M3" s="368"/>
      <c r="N3" s="91">
        <f>+N4+N13</f>
        <v>5425750000</v>
      </c>
      <c r="O3" s="91">
        <f>O7+O9+O12+O15+O18+O23+O34+O35+O42+O48+O64+O68++O70+O74+O76+O77+O81</f>
        <v>4943999999</v>
      </c>
    </row>
    <row r="4" spans="2:16" ht="23.25" customHeight="1" x14ac:dyDescent="0.25">
      <c r="B4" s="311" t="s">
        <v>10</v>
      </c>
      <c r="C4" s="311" t="s">
        <v>11</v>
      </c>
      <c r="D4" s="311" t="s">
        <v>13</v>
      </c>
      <c r="E4" s="311"/>
      <c r="F4" s="93"/>
      <c r="G4" s="357"/>
      <c r="H4" s="358"/>
      <c r="I4" s="311"/>
      <c r="J4" s="359" t="s">
        <v>14</v>
      </c>
      <c r="K4" s="360"/>
      <c r="L4" s="360"/>
      <c r="M4" s="360"/>
      <c r="N4" s="85">
        <f>+N5</f>
        <v>64750000</v>
      </c>
    </row>
    <row r="5" spans="2:16" ht="23.25" customHeight="1" x14ac:dyDescent="0.25">
      <c r="B5" s="314" t="s">
        <v>10</v>
      </c>
      <c r="C5" s="314" t="s">
        <v>11</v>
      </c>
      <c r="D5" s="314" t="s">
        <v>13</v>
      </c>
      <c r="E5" s="314" t="s">
        <v>13</v>
      </c>
      <c r="F5" s="94"/>
      <c r="G5" s="387"/>
      <c r="H5" s="388"/>
      <c r="I5" s="314"/>
      <c r="J5" s="389" t="s">
        <v>15</v>
      </c>
      <c r="K5" s="390"/>
      <c r="L5" s="390"/>
      <c r="M5" s="390"/>
      <c r="N5" s="82">
        <f>N6+N8+N11</f>
        <v>64750000</v>
      </c>
    </row>
    <row r="6" spans="2:16" ht="23.25" customHeight="1" x14ac:dyDescent="0.25">
      <c r="B6" s="315" t="s">
        <v>10</v>
      </c>
      <c r="C6" s="315" t="s">
        <v>11</v>
      </c>
      <c r="D6" s="315" t="s">
        <v>13</v>
      </c>
      <c r="E6" s="315" t="s">
        <v>13</v>
      </c>
      <c r="F6" s="35" t="s">
        <v>22</v>
      </c>
      <c r="G6" s="315"/>
      <c r="H6" s="316"/>
      <c r="I6" s="315"/>
      <c r="J6" s="379" t="s">
        <v>71</v>
      </c>
      <c r="K6" s="380"/>
      <c r="L6" s="380"/>
      <c r="M6" s="380"/>
      <c r="N6" s="7">
        <f>+N7</f>
        <v>10000000</v>
      </c>
    </row>
    <row r="7" spans="2:16" ht="39" customHeight="1" x14ac:dyDescent="0.25">
      <c r="B7" s="188" t="s">
        <v>10</v>
      </c>
      <c r="C7" s="188" t="s">
        <v>11</v>
      </c>
      <c r="D7" s="188" t="s">
        <v>13</v>
      </c>
      <c r="E7" s="188" t="s">
        <v>13</v>
      </c>
      <c r="F7" s="194" t="s">
        <v>22</v>
      </c>
      <c r="G7" s="188" t="s">
        <v>30</v>
      </c>
      <c r="H7" s="226"/>
      <c r="I7" s="188"/>
      <c r="J7" s="376" t="s">
        <v>235</v>
      </c>
      <c r="K7" s="377"/>
      <c r="L7" s="377"/>
      <c r="M7" s="377"/>
      <c r="N7" s="41">
        <v>10000000</v>
      </c>
      <c r="O7" s="335">
        <v>4000000</v>
      </c>
      <c r="P7" s="321" t="s">
        <v>292</v>
      </c>
    </row>
    <row r="8" spans="2:16" ht="23.25" customHeight="1" x14ac:dyDescent="0.25">
      <c r="B8" s="315" t="s">
        <v>10</v>
      </c>
      <c r="C8" s="315" t="s">
        <v>11</v>
      </c>
      <c r="D8" s="315" t="s">
        <v>13</v>
      </c>
      <c r="E8" s="315" t="s">
        <v>13</v>
      </c>
      <c r="F8" s="35" t="s">
        <v>16</v>
      </c>
      <c r="G8" s="221"/>
      <c r="H8" s="224"/>
      <c r="I8" s="315"/>
      <c r="J8" s="379" t="s">
        <v>17</v>
      </c>
      <c r="K8" s="380"/>
      <c r="L8" s="380"/>
      <c r="M8" s="380"/>
      <c r="N8" s="7">
        <f>N9+N10</f>
        <v>51000000</v>
      </c>
      <c r="P8" s="116"/>
    </row>
    <row r="9" spans="2:16" ht="39" customHeight="1" x14ac:dyDescent="0.25">
      <c r="B9" s="194" t="s">
        <v>10</v>
      </c>
      <c r="C9" s="194" t="s">
        <v>11</v>
      </c>
      <c r="D9" s="194" t="s">
        <v>13</v>
      </c>
      <c r="E9" s="194" t="s">
        <v>13</v>
      </c>
      <c r="F9" s="194" t="s">
        <v>16</v>
      </c>
      <c r="G9" s="188" t="s">
        <v>25</v>
      </c>
      <c r="H9" s="195"/>
      <c r="I9" s="194"/>
      <c r="J9" s="376" t="s">
        <v>51</v>
      </c>
      <c r="K9" s="377"/>
      <c r="L9" s="377"/>
      <c r="M9" s="377"/>
      <c r="N9" s="327">
        <v>50000000</v>
      </c>
      <c r="O9" s="335">
        <v>19200000</v>
      </c>
      <c r="P9" s="321" t="s">
        <v>143</v>
      </c>
    </row>
    <row r="10" spans="2:16" ht="23.25" customHeight="1" x14ac:dyDescent="0.25">
      <c r="B10" s="194" t="s">
        <v>10</v>
      </c>
      <c r="C10" s="194" t="s">
        <v>11</v>
      </c>
      <c r="D10" s="194" t="s">
        <v>13</v>
      </c>
      <c r="E10" s="194" t="s">
        <v>13</v>
      </c>
      <c r="F10" s="194" t="s">
        <v>16</v>
      </c>
      <c r="G10" s="188" t="s">
        <v>28</v>
      </c>
      <c r="H10" s="195"/>
      <c r="I10" s="194"/>
      <c r="J10" s="376" t="s">
        <v>161</v>
      </c>
      <c r="K10" s="377"/>
      <c r="L10" s="377"/>
      <c r="M10" s="377"/>
      <c r="N10" s="41">
        <v>1000000</v>
      </c>
      <c r="P10" s="321" t="s">
        <v>143</v>
      </c>
    </row>
    <row r="11" spans="2:16" ht="23.25" customHeight="1" x14ac:dyDescent="0.25">
      <c r="B11" s="315" t="s">
        <v>10</v>
      </c>
      <c r="C11" s="315" t="s">
        <v>11</v>
      </c>
      <c r="D11" s="315" t="s">
        <v>13</v>
      </c>
      <c r="E11" s="315" t="s">
        <v>13</v>
      </c>
      <c r="F11" s="35" t="s">
        <v>26</v>
      </c>
      <c r="G11" s="315" t="s">
        <v>20</v>
      </c>
      <c r="H11" s="316" t="s">
        <v>34</v>
      </c>
      <c r="I11" s="315"/>
      <c r="J11" s="379" t="s">
        <v>160</v>
      </c>
      <c r="K11" s="380"/>
      <c r="L11" s="380"/>
      <c r="M11" s="380"/>
      <c r="N11" s="7">
        <f>N12</f>
        <v>3750000</v>
      </c>
      <c r="P11" s="116"/>
    </row>
    <row r="12" spans="2:16" ht="23.25" customHeight="1" x14ac:dyDescent="0.25">
      <c r="B12" s="188" t="s">
        <v>126</v>
      </c>
      <c r="C12" s="188" t="s">
        <v>11</v>
      </c>
      <c r="D12" s="188" t="s">
        <v>13</v>
      </c>
      <c r="E12" s="188" t="s">
        <v>13</v>
      </c>
      <c r="F12" s="194" t="s">
        <v>26</v>
      </c>
      <c r="G12" s="188" t="s">
        <v>20</v>
      </c>
      <c r="H12" s="226" t="s">
        <v>25</v>
      </c>
      <c r="I12" s="188"/>
      <c r="J12" s="376" t="s">
        <v>127</v>
      </c>
      <c r="K12" s="377"/>
      <c r="L12" s="377"/>
      <c r="M12" s="377"/>
      <c r="N12" s="212">
        <v>3750000</v>
      </c>
      <c r="O12" s="335">
        <v>3800000</v>
      </c>
      <c r="P12" s="321" t="s">
        <v>125</v>
      </c>
    </row>
    <row r="13" spans="2:16" ht="23.25" customHeight="1" x14ac:dyDescent="0.25">
      <c r="B13" s="311" t="s">
        <v>10</v>
      </c>
      <c r="C13" s="311" t="s">
        <v>11</v>
      </c>
      <c r="D13" s="311" t="s">
        <v>11</v>
      </c>
      <c r="E13" s="311"/>
      <c r="F13" s="93"/>
      <c r="G13" s="357"/>
      <c r="H13" s="358"/>
      <c r="I13" s="311"/>
      <c r="J13" s="359" t="s">
        <v>18</v>
      </c>
      <c r="K13" s="360"/>
      <c r="L13" s="360"/>
      <c r="M13" s="360"/>
      <c r="N13" s="85">
        <f>+N14+N32</f>
        <v>5361000000</v>
      </c>
      <c r="P13" s="333"/>
    </row>
    <row r="14" spans="2:16" ht="23.25" customHeight="1" x14ac:dyDescent="0.25">
      <c r="B14" s="314" t="s">
        <v>10</v>
      </c>
      <c r="C14" s="314" t="s">
        <v>11</v>
      </c>
      <c r="D14" s="314" t="s">
        <v>11</v>
      </c>
      <c r="E14" s="314" t="s">
        <v>13</v>
      </c>
      <c r="F14" s="94"/>
      <c r="G14" s="387"/>
      <c r="H14" s="388"/>
      <c r="I14" s="314"/>
      <c r="J14" s="389" t="s">
        <v>19</v>
      </c>
      <c r="K14" s="390"/>
      <c r="L14" s="390"/>
      <c r="M14" s="390"/>
      <c r="N14" s="82">
        <f>+N15+N18+N23</f>
        <v>119000000</v>
      </c>
      <c r="P14" s="116"/>
    </row>
    <row r="15" spans="2:16" ht="35.450000000000003" customHeight="1" x14ac:dyDescent="0.25">
      <c r="B15" s="315" t="s">
        <v>10</v>
      </c>
      <c r="C15" s="315" t="s">
        <v>11</v>
      </c>
      <c r="D15" s="315" t="s">
        <v>11</v>
      </c>
      <c r="E15" s="315" t="s">
        <v>13</v>
      </c>
      <c r="F15" s="35" t="s">
        <v>20</v>
      </c>
      <c r="G15" s="382"/>
      <c r="H15" s="383"/>
      <c r="I15" s="315"/>
      <c r="J15" s="379" t="s">
        <v>21</v>
      </c>
      <c r="K15" s="380"/>
      <c r="L15" s="380"/>
      <c r="M15" s="380"/>
      <c r="N15" s="7">
        <f>N16+N17</f>
        <v>12000000</v>
      </c>
      <c r="O15" s="335">
        <v>12000000</v>
      </c>
      <c r="P15" s="116"/>
    </row>
    <row r="16" spans="2:16" ht="23.25" customHeight="1" x14ac:dyDescent="0.25">
      <c r="B16" s="188" t="s">
        <v>10</v>
      </c>
      <c r="C16" s="188" t="s">
        <v>11</v>
      </c>
      <c r="D16" s="188" t="s">
        <v>11</v>
      </c>
      <c r="E16" s="188" t="s">
        <v>13</v>
      </c>
      <c r="F16" s="194" t="s">
        <v>20</v>
      </c>
      <c r="G16" s="188" t="s">
        <v>22</v>
      </c>
      <c r="H16" s="226"/>
      <c r="I16" s="188"/>
      <c r="J16" s="376" t="s">
        <v>118</v>
      </c>
      <c r="K16" s="377"/>
      <c r="L16" s="377"/>
      <c r="M16" s="377"/>
      <c r="N16" s="41">
        <v>1000000</v>
      </c>
      <c r="P16" s="321" t="s">
        <v>293</v>
      </c>
    </row>
    <row r="17" spans="2:20" ht="23.25" customHeight="1" x14ac:dyDescent="0.25">
      <c r="B17" s="188" t="s">
        <v>10</v>
      </c>
      <c r="C17" s="188" t="s">
        <v>11</v>
      </c>
      <c r="D17" s="188" t="s">
        <v>11</v>
      </c>
      <c r="E17" s="188" t="s">
        <v>13</v>
      </c>
      <c r="F17" s="194" t="s">
        <v>20</v>
      </c>
      <c r="G17" s="188" t="s">
        <v>30</v>
      </c>
      <c r="H17" s="226"/>
      <c r="I17" s="188"/>
      <c r="J17" s="376" t="s">
        <v>62</v>
      </c>
      <c r="K17" s="377"/>
      <c r="L17" s="377"/>
      <c r="M17" s="377"/>
      <c r="N17" s="212">
        <v>11000000</v>
      </c>
      <c r="P17" s="321" t="s">
        <v>134</v>
      </c>
    </row>
    <row r="18" spans="2:20" ht="23.25" customHeight="1" x14ac:dyDescent="0.25">
      <c r="B18" s="315" t="s">
        <v>10</v>
      </c>
      <c r="C18" s="315" t="s">
        <v>11</v>
      </c>
      <c r="D18" s="315" t="s">
        <v>11</v>
      </c>
      <c r="E18" s="315" t="s">
        <v>13</v>
      </c>
      <c r="F18" s="35" t="s">
        <v>22</v>
      </c>
      <c r="G18" s="382"/>
      <c r="H18" s="383"/>
      <c r="I18" s="315"/>
      <c r="J18" s="379" t="s">
        <v>23</v>
      </c>
      <c r="K18" s="380"/>
      <c r="L18" s="380"/>
      <c r="M18" s="380"/>
      <c r="N18" s="7">
        <f>+N19+N20+N21+N22</f>
        <v>93000000</v>
      </c>
      <c r="O18" s="335">
        <v>74000000</v>
      </c>
      <c r="P18" s="334"/>
    </row>
    <row r="19" spans="2:20" ht="23.25" customHeight="1" x14ac:dyDescent="0.25">
      <c r="B19" s="188" t="s">
        <v>10</v>
      </c>
      <c r="C19" s="188" t="s">
        <v>11</v>
      </c>
      <c r="D19" s="188" t="s">
        <v>11</v>
      </c>
      <c r="E19" s="188" t="s">
        <v>13</v>
      </c>
      <c r="F19" s="194" t="s">
        <v>22</v>
      </c>
      <c r="G19" s="188" t="s">
        <v>20</v>
      </c>
      <c r="H19" s="226"/>
      <c r="I19" s="188"/>
      <c r="J19" s="376" t="s">
        <v>63</v>
      </c>
      <c r="K19" s="377"/>
      <c r="L19" s="377"/>
      <c r="M19" s="377"/>
      <c r="N19" s="212">
        <v>29000000</v>
      </c>
      <c r="P19" s="321" t="s">
        <v>274</v>
      </c>
    </row>
    <row r="20" spans="2:20" ht="51.75" customHeight="1" x14ac:dyDescent="0.25">
      <c r="B20" s="188" t="s">
        <v>10</v>
      </c>
      <c r="C20" s="188" t="s">
        <v>11</v>
      </c>
      <c r="D20" s="188" t="s">
        <v>11</v>
      </c>
      <c r="E20" s="188" t="s">
        <v>13</v>
      </c>
      <c r="F20" s="194" t="s">
        <v>22</v>
      </c>
      <c r="G20" s="188" t="s">
        <v>20</v>
      </c>
      <c r="H20" s="226" t="s">
        <v>121</v>
      </c>
      <c r="I20" s="188"/>
      <c r="J20" s="376" t="s">
        <v>120</v>
      </c>
      <c r="K20" s="377"/>
      <c r="L20" s="377"/>
      <c r="M20" s="377"/>
      <c r="N20" s="212">
        <v>2000000</v>
      </c>
      <c r="P20" s="321" t="s">
        <v>101</v>
      </c>
    </row>
    <row r="21" spans="2:20" ht="84.75" customHeight="1" x14ac:dyDescent="0.25">
      <c r="B21" s="188" t="s">
        <v>10</v>
      </c>
      <c r="C21" s="188" t="s">
        <v>11</v>
      </c>
      <c r="D21" s="188" t="s">
        <v>11</v>
      </c>
      <c r="E21" s="188" t="s">
        <v>13</v>
      </c>
      <c r="F21" s="194" t="s">
        <v>22</v>
      </c>
      <c r="G21" s="188" t="s">
        <v>20</v>
      </c>
      <c r="H21" s="226" t="s">
        <v>123</v>
      </c>
      <c r="I21" s="188"/>
      <c r="J21" s="376" t="s">
        <v>122</v>
      </c>
      <c r="K21" s="377"/>
      <c r="L21" s="377"/>
      <c r="M21" s="377"/>
      <c r="N21" s="212">
        <v>2000000</v>
      </c>
      <c r="P21" s="321" t="s">
        <v>101</v>
      </c>
    </row>
    <row r="22" spans="2:20" ht="41.25" customHeight="1" x14ac:dyDescent="0.25">
      <c r="B22" s="188" t="s">
        <v>10</v>
      </c>
      <c r="C22" s="188" t="s">
        <v>11</v>
      </c>
      <c r="D22" s="188" t="s">
        <v>11</v>
      </c>
      <c r="E22" s="188" t="s">
        <v>13</v>
      </c>
      <c r="F22" s="194" t="s">
        <v>22</v>
      </c>
      <c r="G22" s="188" t="s">
        <v>22</v>
      </c>
      <c r="H22" s="226"/>
      <c r="I22" s="188"/>
      <c r="J22" s="376" t="s">
        <v>64</v>
      </c>
      <c r="K22" s="377"/>
      <c r="L22" s="377"/>
      <c r="M22" s="377"/>
      <c r="N22" s="212">
        <v>60000000</v>
      </c>
      <c r="P22" s="321" t="s">
        <v>133</v>
      </c>
      <c r="Q22" s="41">
        <f>50491500/12</f>
        <v>4207625</v>
      </c>
      <c r="R22" s="41">
        <f>Q22*2</f>
        <v>8415250</v>
      </c>
      <c r="S22" s="41">
        <f>50491500+8415250</f>
        <v>58906750</v>
      </c>
      <c r="T22" s="41">
        <f>S22*1.03</f>
        <v>60673952.5</v>
      </c>
    </row>
    <row r="23" spans="2:20" ht="23.25" customHeight="1" x14ac:dyDescent="0.25">
      <c r="B23" s="315" t="s">
        <v>10</v>
      </c>
      <c r="C23" s="315" t="s">
        <v>11</v>
      </c>
      <c r="D23" s="315" t="s">
        <v>11</v>
      </c>
      <c r="E23" s="315" t="s">
        <v>13</v>
      </c>
      <c r="F23" s="35" t="s">
        <v>16</v>
      </c>
      <c r="G23" s="315"/>
      <c r="H23" s="316"/>
      <c r="I23" s="315"/>
      <c r="J23" s="379" t="s">
        <v>102</v>
      </c>
      <c r="K23" s="380"/>
      <c r="L23" s="380"/>
      <c r="M23" s="380"/>
      <c r="N23" s="7">
        <f>+N24+N25+N26+N27+N28+N29+N30+N31</f>
        <v>14000000</v>
      </c>
      <c r="O23" s="335">
        <v>8938209</v>
      </c>
      <c r="P23" s="334"/>
    </row>
    <row r="24" spans="2:20" ht="23.25" customHeight="1" x14ac:dyDescent="0.25">
      <c r="B24" s="188" t="s">
        <v>10</v>
      </c>
      <c r="C24" s="188" t="s">
        <v>11</v>
      </c>
      <c r="D24" s="188" t="s">
        <v>11</v>
      </c>
      <c r="E24" s="188" t="s">
        <v>13</v>
      </c>
      <c r="F24" s="194" t="s">
        <v>16</v>
      </c>
      <c r="G24" s="188" t="s">
        <v>16</v>
      </c>
      <c r="H24" s="226" t="s">
        <v>117</v>
      </c>
      <c r="I24" s="188"/>
      <c r="J24" s="376" t="s">
        <v>189</v>
      </c>
      <c r="K24" s="377"/>
      <c r="L24" s="377"/>
      <c r="M24" s="377"/>
      <c r="N24" s="212">
        <v>0</v>
      </c>
      <c r="P24" s="326" t="s">
        <v>163</v>
      </c>
    </row>
    <row r="25" spans="2:20" ht="23.25" customHeight="1" x14ac:dyDescent="0.25">
      <c r="B25" s="188" t="s">
        <v>10</v>
      </c>
      <c r="C25" s="188" t="s">
        <v>11</v>
      </c>
      <c r="D25" s="188" t="s">
        <v>11</v>
      </c>
      <c r="E25" s="188" t="s">
        <v>13</v>
      </c>
      <c r="F25" s="194" t="s">
        <v>16</v>
      </c>
      <c r="G25" s="188" t="s">
        <v>25</v>
      </c>
      <c r="H25" s="226" t="s">
        <v>13</v>
      </c>
      <c r="I25" s="188"/>
      <c r="J25" s="376" t="s">
        <v>65</v>
      </c>
      <c r="K25" s="377"/>
      <c r="L25" s="377"/>
      <c r="M25" s="377"/>
      <c r="N25" s="212">
        <v>2000000</v>
      </c>
      <c r="P25" s="321" t="s">
        <v>259</v>
      </c>
    </row>
    <row r="26" spans="2:20" ht="23.25" customHeight="1" x14ac:dyDescent="0.25">
      <c r="B26" s="188" t="s">
        <v>10</v>
      </c>
      <c r="C26" s="188" t="s">
        <v>11</v>
      </c>
      <c r="D26" s="188" t="s">
        <v>11</v>
      </c>
      <c r="E26" s="188" t="s">
        <v>13</v>
      </c>
      <c r="F26" s="194" t="s">
        <v>16</v>
      </c>
      <c r="G26" s="188" t="s">
        <v>28</v>
      </c>
      <c r="H26" s="226" t="s">
        <v>11</v>
      </c>
      <c r="I26" s="188"/>
      <c r="J26" s="376" t="s">
        <v>289</v>
      </c>
      <c r="K26" s="377"/>
      <c r="L26" s="377"/>
      <c r="M26" s="377"/>
      <c r="N26" s="212">
        <v>5000000</v>
      </c>
      <c r="P26" s="321" t="s">
        <v>290</v>
      </c>
    </row>
    <row r="27" spans="2:20" ht="23.25" customHeight="1" x14ac:dyDescent="0.25">
      <c r="B27" s="188" t="s">
        <v>10</v>
      </c>
      <c r="C27" s="188" t="s">
        <v>11</v>
      </c>
      <c r="D27" s="188" t="s">
        <v>11</v>
      </c>
      <c r="E27" s="188" t="s">
        <v>13</v>
      </c>
      <c r="F27" s="194" t="s">
        <v>16</v>
      </c>
      <c r="G27" s="188" t="s">
        <v>26</v>
      </c>
      <c r="H27" s="226" t="s">
        <v>117</v>
      </c>
      <c r="I27" s="188"/>
      <c r="J27" s="376" t="s">
        <v>116</v>
      </c>
      <c r="K27" s="377"/>
      <c r="L27" s="377"/>
      <c r="M27" s="377"/>
      <c r="N27" s="212">
        <v>4000000</v>
      </c>
      <c r="P27" s="321" t="s">
        <v>260</v>
      </c>
    </row>
    <row r="28" spans="2:20" ht="37.5" customHeight="1" x14ac:dyDescent="0.25">
      <c r="B28" s="188" t="s">
        <v>10</v>
      </c>
      <c r="C28" s="188" t="s">
        <v>11</v>
      </c>
      <c r="D28" s="188" t="s">
        <v>11</v>
      </c>
      <c r="E28" s="188" t="s">
        <v>13</v>
      </c>
      <c r="F28" s="194" t="s">
        <v>16</v>
      </c>
      <c r="G28" s="188" t="s">
        <v>28</v>
      </c>
      <c r="H28" s="226" t="s">
        <v>11</v>
      </c>
      <c r="I28" s="188"/>
      <c r="J28" s="376" t="s">
        <v>181</v>
      </c>
      <c r="K28" s="377"/>
      <c r="L28" s="377"/>
      <c r="M28" s="377"/>
      <c r="N28" s="310">
        <v>0</v>
      </c>
      <c r="P28" s="158" t="s">
        <v>162</v>
      </c>
    </row>
    <row r="29" spans="2:20" ht="62.25" customHeight="1" x14ac:dyDescent="0.25">
      <c r="B29" s="188" t="s">
        <v>10</v>
      </c>
      <c r="C29" s="188" t="s">
        <v>11</v>
      </c>
      <c r="D29" s="188" t="s">
        <v>11</v>
      </c>
      <c r="E29" s="188" t="s">
        <v>13</v>
      </c>
      <c r="F29" s="194" t="s">
        <v>16</v>
      </c>
      <c r="G29" s="188" t="s">
        <v>28</v>
      </c>
      <c r="H29" s="226" t="s">
        <v>34</v>
      </c>
      <c r="I29" s="188"/>
      <c r="J29" s="376" t="s">
        <v>182</v>
      </c>
      <c r="K29" s="377"/>
      <c r="L29" s="377"/>
      <c r="M29" s="377"/>
      <c r="N29" s="310">
        <v>0</v>
      </c>
      <c r="P29" s="158" t="s">
        <v>162</v>
      </c>
    </row>
    <row r="30" spans="2:20" ht="35.450000000000003" customHeight="1" x14ac:dyDescent="0.25">
      <c r="B30" s="188" t="s">
        <v>10</v>
      </c>
      <c r="C30" s="188" t="s">
        <v>11</v>
      </c>
      <c r="D30" s="188" t="s">
        <v>11</v>
      </c>
      <c r="E30" s="188" t="s">
        <v>13</v>
      </c>
      <c r="F30" s="194" t="s">
        <v>16</v>
      </c>
      <c r="G30" s="188" t="s">
        <v>28</v>
      </c>
      <c r="H30" s="226" t="s">
        <v>115</v>
      </c>
      <c r="I30" s="188"/>
      <c r="J30" s="376" t="s">
        <v>114</v>
      </c>
      <c r="K30" s="377"/>
      <c r="L30" s="377"/>
      <c r="M30" s="377"/>
      <c r="N30" s="212">
        <v>2000000</v>
      </c>
      <c r="P30" s="158" t="s">
        <v>259</v>
      </c>
    </row>
    <row r="31" spans="2:20" ht="23.25" customHeight="1" x14ac:dyDescent="0.25">
      <c r="B31" s="188" t="s">
        <v>10</v>
      </c>
      <c r="C31" s="188" t="s">
        <v>11</v>
      </c>
      <c r="D31" s="188" t="s">
        <v>11</v>
      </c>
      <c r="E31" s="188" t="s">
        <v>13</v>
      </c>
      <c r="F31" s="194" t="s">
        <v>16</v>
      </c>
      <c r="G31" s="188" t="s">
        <v>28</v>
      </c>
      <c r="H31" s="226" t="s">
        <v>43</v>
      </c>
      <c r="I31" s="188"/>
      <c r="J31" s="376" t="s">
        <v>183</v>
      </c>
      <c r="K31" s="377"/>
      <c r="L31" s="377"/>
      <c r="M31" s="377"/>
      <c r="N31" s="212">
        <v>1000000</v>
      </c>
      <c r="P31" s="272" t="s">
        <v>163</v>
      </c>
    </row>
    <row r="32" spans="2:20" ht="23.25" customHeight="1" x14ac:dyDescent="0.25">
      <c r="B32" s="314" t="s">
        <v>10</v>
      </c>
      <c r="C32" s="314" t="s">
        <v>11</v>
      </c>
      <c r="D32" s="314" t="s">
        <v>11</v>
      </c>
      <c r="E32" s="314" t="s">
        <v>11</v>
      </c>
      <c r="F32" s="94"/>
      <c r="G32" s="387"/>
      <c r="H32" s="388"/>
      <c r="I32" s="314"/>
      <c r="J32" s="389" t="s">
        <v>24</v>
      </c>
      <c r="K32" s="390"/>
      <c r="L32" s="390"/>
      <c r="M32" s="390"/>
      <c r="N32" s="82">
        <f>+N33+N35+N42+N48+N64+N68</f>
        <v>5242000000</v>
      </c>
      <c r="P32" s="116"/>
    </row>
    <row r="33" spans="2:22" ht="23.25" customHeight="1" x14ac:dyDescent="0.25">
      <c r="B33" s="315" t="s">
        <v>10</v>
      </c>
      <c r="C33" s="315" t="s">
        <v>11</v>
      </c>
      <c r="D33" s="315" t="s">
        <v>11</v>
      </c>
      <c r="E33" s="315" t="s">
        <v>11</v>
      </c>
      <c r="F33" s="35" t="s">
        <v>25</v>
      </c>
      <c r="G33" s="315"/>
      <c r="H33" s="316"/>
      <c r="I33" s="315"/>
      <c r="J33" s="379" t="s">
        <v>103</v>
      </c>
      <c r="K33" s="380"/>
      <c r="L33" s="380"/>
      <c r="M33" s="380"/>
      <c r="N33" s="7">
        <f>+N34</f>
        <v>60000000</v>
      </c>
      <c r="P33" s="116"/>
    </row>
    <row r="34" spans="2:22" ht="23.25" customHeight="1" x14ac:dyDescent="0.25">
      <c r="B34" s="188" t="s">
        <v>10</v>
      </c>
      <c r="C34" s="188" t="s">
        <v>11</v>
      </c>
      <c r="D34" s="188" t="s">
        <v>11</v>
      </c>
      <c r="E34" s="188" t="s">
        <v>11</v>
      </c>
      <c r="F34" s="194" t="s">
        <v>25</v>
      </c>
      <c r="G34" s="188" t="s">
        <v>16</v>
      </c>
      <c r="H34" s="226" t="s">
        <v>13</v>
      </c>
      <c r="I34" s="188" t="s">
        <v>265</v>
      </c>
      <c r="J34" s="376" t="s">
        <v>66</v>
      </c>
      <c r="K34" s="377"/>
      <c r="L34" s="377"/>
      <c r="M34" s="377"/>
      <c r="N34" s="327">
        <v>60000000</v>
      </c>
      <c r="O34" s="335">
        <v>525800</v>
      </c>
      <c r="P34" s="272" t="s">
        <v>165</v>
      </c>
    </row>
    <row r="35" spans="2:22" ht="49.5" customHeight="1" x14ac:dyDescent="0.25">
      <c r="B35" s="315" t="s">
        <v>10</v>
      </c>
      <c r="C35" s="315" t="s">
        <v>11</v>
      </c>
      <c r="D35" s="315" t="s">
        <v>11</v>
      </c>
      <c r="E35" s="315" t="s">
        <v>11</v>
      </c>
      <c r="F35" s="35" t="s">
        <v>26</v>
      </c>
      <c r="G35" s="382"/>
      <c r="H35" s="383"/>
      <c r="I35" s="315"/>
      <c r="J35" s="379" t="s">
        <v>27</v>
      </c>
      <c r="K35" s="380"/>
      <c r="L35" s="380"/>
      <c r="M35" s="380"/>
      <c r="N35" s="7">
        <f>N36+N37+N38+N39+N40+N41</f>
        <v>253000000</v>
      </c>
      <c r="O35" s="335">
        <v>228000000</v>
      </c>
      <c r="P35" s="116"/>
    </row>
    <row r="36" spans="2:22" ht="23.25" customHeight="1" x14ac:dyDescent="0.25">
      <c r="B36" s="188" t="s">
        <v>10</v>
      </c>
      <c r="C36" s="188" t="s">
        <v>11</v>
      </c>
      <c r="D36" s="188" t="s">
        <v>11</v>
      </c>
      <c r="E36" s="188" t="s">
        <v>11</v>
      </c>
      <c r="F36" s="194" t="s">
        <v>26</v>
      </c>
      <c r="G36" s="188" t="s">
        <v>22</v>
      </c>
      <c r="H36" s="226" t="s">
        <v>34</v>
      </c>
      <c r="I36" s="188"/>
      <c r="J36" s="376" t="s">
        <v>96</v>
      </c>
      <c r="K36" s="377"/>
      <c r="L36" s="377"/>
      <c r="M36" s="377"/>
      <c r="N36" s="212">
        <v>3000000</v>
      </c>
      <c r="P36" s="272" t="s">
        <v>260</v>
      </c>
    </row>
    <row r="37" spans="2:22" ht="23.25" customHeight="1" x14ac:dyDescent="0.25">
      <c r="B37" s="188" t="s">
        <v>10</v>
      </c>
      <c r="C37" s="188" t="s">
        <v>11</v>
      </c>
      <c r="D37" s="188" t="s">
        <v>11</v>
      </c>
      <c r="E37" s="188" t="s">
        <v>11</v>
      </c>
      <c r="F37" s="194" t="s">
        <v>26</v>
      </c>
      <c r="G37" s="188" t="s">
        <v>22</v>
      </c>
      <c r="H37" s="226" t="s">
        <v>36</v>
      </c>
      <c r="I37" s="188"/>
      <c r="J37" s="376" t="s">
        <v>97</v>
      </c>
      <c r="K37" s="377"/>
      <c r="L37" s="377"/>
      <c r="M37" s="377"/>
      <c r="N37" s="212">
        <v>1000000</v>
      </c>
      <c r="P37" s="272" t="s">
        <v>259</v>
      </c>
    </row>
    <row r="38" spans="2:22" ht="49.5" customHeight="1" x14ac:dyDescent="0.25">
      <c r="B38" s="188" t="s">
        <v>10</v>
      </c>
      <c r="C38" s="188" t="s">
        <v>11</v>
      </c>
      <c r="D38" s="188" t="s">
        <v>11</v>
      </c>
      <c r="E38" s="188" t="s">
        <v>11</v>
      </c>
      <c r="F38" s="194" t="s">
        <v>26</v>
      </c>
      <c r="G38" s="188" t="s">
        <v>16</v>
      </c>
      <c r="H38" s="226"/>
      <c r="I38" s="188"/>
      <c r="J38" s="419" t="s">
        <v>67</v>
      </c>
      <c r="K38" s="420"/>
      <c r="L38" s="420"/>
      <c r="M38" s="420"/>
      <c r="N38" s="310">
        <v>77000000</v>
      </c>
      <c r="P38" s="321" t="s">
        <v>284</v>
      </c>
    </row>
    <row r="39" spans="2:22" ht="23.25" customHeight="1" x14ac:dyDescent="0.25">
      <c r="B39" s="188" t="s">
        <v>10</v>
      </c>
      <c r="C39" s="188" t="s">
        <v>11</v>
      </c>
      <c r="D39" s="188" t="s">
        <v>11</v>
      </c>
      <c r="E39" s="188" t="s">
        <v>11</v>
      </c>
      <c r="F39" s="194" t="s">
        <v>26</v>
      </c>
      <c r="G39" s="188" t="s">
        <v>25</v>
      </c>
      <c r="H39" s="226"/>
      <c r="I39" s="188"/>
      <c r="J39" s="376" t="s">
        <v>68</v>
      </c>
      <c r="K39" s="377"/>
      <c r="L39" s="377"/>
      <c r="M39" s="377"/>
      <c r="N39" s="41">
        <v>0</v>
      </c>
      <c r="P39" s="321"/>
    </row>
    <row r="40" spans="2:22" ht="23.25" customHeight="1" x14ac:dyDescent="0.25">
      <c r="B40" s="188" t="s">
        <v>10</v>
      </c>
      <c r="C40" s="188" t="s">
        <v>11</v>
      </c>
      <c r="D40" s="188" t="s">
        <v>11</v>
      </c>
      <c r="E40" s="188" t="s">
        <v>11</v>
      </c>
      <c r="F40" s="194" t="s">
        <v>26</v>
      </c>
      <c r="G40" s="188" t="s">
        <v>30</v>
      </c>
      <c r="H40" s="226"/>
      <c r="I40" s="188"/>
      <c r="J40" s="376" t="s">
        <v>69</v>
      </c>
      <c r="K40" s="377"/>
      <c r="L40" s="377"/>
      <c r="M40" s="377"/>
      <c r="N40" s="212">
        <v>33000000</v>
      </c>
      <c r="P40" s="321" t="s">
        <v>271</v>
      </c>
    </row>
    <row r="41" spans="2:22" ht="23.25" customHeight="1" x14ac:dyDescent="0.25">
      <c r="B41" s="188" t="s">
        <v>10</v>
      </c>
      <c r="C41" s="188" t="s">
        <v>11</v>
      </c>
      <c r="D41" s="188" t="s">
        <v>11</v>
      </c>
      <c r="E41" s="188" t="s">
        <v>11</v>
      </c>
      <c r="F41" s="194" t="s">
        <v>26</v>
      </c>
      <c r="G41" s="188" t="s">
        <v>32</v>
      </c>
      <c r="H41" s="226"/>
      <c r="I41" s="188"/>
      <c r="J41" s="376" t="s">
        <v>70</v>
      </c>
      <c r="K41" s="377"/>
      <c r="L41" s="377"/>
      <c r="M41" s="377"/>
      <c r="N41" s="212">
        <v>139000000</v>
      </c>
      <c r="P41" s="321" t="s">
        <v>111</v>
      </c>
    </row>
    <row r="42" spans="2:22" ht="23.25" customHeight="1" x14ac:dyDescent="0.25">
      <c r="B42" s="315" t="s">
        <v>10</v>
      </c>
      <c r="C42" s="315" t="s">
        <v>11</v>
      </c>
      <c r="D42" s="315" t="s">
        <v>11</v>
      </c>
      <c r="E42" s="315" t="s">
        <v>11</v>
      </c>
      <c r="F42" s="35" t="s">
        <v>28</v>
      </c>
      <c r="G42" s="382"/>
      <c r="H42" s="383"/>
      <c r="I42" s="315"/>
      <c r="J42" s="379" t="s">
        <v>29</v>
      </c>
      <c r="K42" s="380"/>
      <c r="L42" s="380"/>
      <c r="M42" s="380"/>
      <c r="N42" s="7">
        <f>+N43+N44</f>
        <v>3132000000</v>
      </c>
      <c r="O42" s="335">
        <v>3021566920</v>
      </c>
      <c r="P42" s="334"/>
    </row>
    <row r="43" spans="2:22" ht="23.25" customHeight="1" x14ac:dyDescent="0.25">
      <c r="B43" s="188" t="s">
        <v>10</v>
      </c>
      <c r="C43" s="188" t="s">
        <v>11</v>
      </c>
      <c r="D43" s="188" t="s">
        <v>11</v>
      </c>
      <c r="E43" s="188" t="s">
        <v>11</v>
      </c>
      <c r="F43" s="194" t="s">
        <v>28</v>
      </c>
      <c r="G43" s="188" t="s">
        <v>41</v>
      </c>
      <c r="H43" s="226"/>
      <c r="I43" s="188"/>
      <c r="J43" s="376" t="s">
        <v>72</v>
      </c>
      <c r="K43" s="377"/>
      <c r="L43" s="377"/>
      <c r="M43" s="377"/>
      <c r="N43" s="212">
        <v>164000000</v>
      </c>
      <c r="P43" s="321" t="s">
        <v>109</v>
      </c>
    </row>
    <row r="44" spans="2:22" ht="23.25" customHeight="1" x14ac:dyDescent="0.25">
      <c r="B44" s="188" t="s">
        <v>10</v>
      </c>
      <c r="C44" s="188" t="s">
        <v>11</v>
      </c>
      <c r="D44" s="188" t="s">
        <v>11</v>
      </c>
      <c r="E44" s="188" t="s">
        <v>11</v>
      </c>
      <c r="F44" s="194" t="s">
        <v>28</v>
      </c>
      <c r="G44" s="188" t="s">
        <v>20</v>
      </c>
      <c r="H44" s="226"/>
      <c r="I44" s="188"/>
      <c r="J44" s="376" t="s">
        <v>73</v>
      </c>
      <c r="K44" s="377"/>
      <c r="L44" s="377"/>
      <c r="M44" s="377"/>
      <c r="N44" s="41">
        <f>+N45</f>
        <v>2968000000</v>
      </c>
      <c r="P44" s="332" t="s">
        <v>172</v>
      </c>
    </row>
    <row r="45" spans="2:22" ht="23.25" customHeight="1" x14ac:dyDescent="0.25">
      <c r="B45" s="188" t="s">
        <v>10</v>
      </c>
      <c r="C45" s="188" t="s">
        <v>11</v>
      </c>
      <c r="D45" s="188" t="s">
        <v>11</v>
      </c>
      <c r="E45" s="188" t="s">
        <v>11</v>
      </c>
      <c r="F45" s="194" t="s">
        <v>28</v>
      </c>
      <c r="G45" s="188" t="s">
        <v>20</v>
      </c>
      <c r="H45" s="226" t="s">
        <v>11</v>
      </c>
      <c r="I45" s="188"/>
      <c r="J45" s="376" t="s">
        <v>98</v>
      </c>
      <c r="K45" s="377"/>
      <c r="L45" s="377"/>
      <c r="M45" s="377"/>
      <c r="N45" s="41">
        <f>+N46+N47</f>
        <v>2968000000</v>
      </c>
      <c r="P45" s="332" t="s">
        <v>172</v>
      </c>
    </row>
    <row r="46" spans="2:22" ht="33" customHeight="1" x14ac:dyDescent="0.25">
      <c r="B46" s="188" t="s">
        <v>10</v>
      </c>
      <c r="C46" s="188" t="s">
        <v>11</v>
      </c>
      <c r="D46" s="188" t="s">
        <v>11</v>
      </c>
      <c r="E46" s="188" t="s">
        <v>11</v>
      </c>
      <c r="F46" s="194" t="s">
        <v>28</v>
      </c>
      <c r="G46" s="188" t="s">
        <v>20</v>
      </c>
      <c r="H46" s="226" t="s">
        <v>11</v>
      </c>
      <c r="I46" s="188" t="s">
        <v>252</v>
      </c>
      <c r="J46" s="376" t="s">
        <v>99</v>
      </c>
      <c r="K46" s="377"/>
      <c r="L46" s="377"/>
      <c r="M46" s="377"/>
      <c r="N46" s="212">
        <v>52000000</v>
      </c>
      <c r="P46" s="321" t="s">
        <v>128</v>
      </c>
    </row>
    <row r="47" spans="2:22" ht="45" customHeight="1" x14ac:dyDescent="0.25">
      <c r="B47" s="188" t="s">
        <v>10</v>
      </c>
      <c r="C47" s="188" t="s">
        <v>11</v>
      </c>
      <c r="D47" s="188" t="s">
        <v>11</v>
      </c>
      <c r="E47" s="188" t="s">
        <v>11</v>
      </c>
      <c r="F47" s="194" t="s">
        <v>28</v>
      </c>
      <c r="G47" s="188" t="s">
        <v>20</v>
      </c>
      <c r="H47" s="226" t="s">
        <v>11</v>
      </c>
      <c r="I47" s="188" t="s">
        <v>253</v>
      </c>
      <c r="J47" s="376" t="s">
        <v>156</v>
      </c>
      <c r="K47" s="377"/>
      <c r="L47" s="377"/>
      <c r="M47" s="377"/>
      <c r="N47" s="212">
        <v>2916000000</v>
      </c>
      <c r="P47" s="272" t="s">
        <v>302</v>
      </c>
      <c r="Q47" s="319" t="s">
        <v>303</v>
      </c>
      <c r="R47" s="319" t="s">
        <v>304</v>
      </c>
      <c r="S47" s="319" t="s">
        <v>305</v>
      </c>
      <c r="T47" s="319" t="s">
        <v>306</v>
      </c>
      <c r="U47" s="319" t="s">
        <v>307</v>
      </c>
      <c r="V47" s="319" t="s">
        <v>308</v>
      </c>
    </row>
    <row r="48" spans="2:22" ht="23.25" customHeight="1" x14ac:dyDescent="0.25">
      <c r="B48" s="315" t="s">
        <v>10</v>
      </c>
      <c r="C48" s="315" t="s">
        <v>11</v>
      </c>
      <c r="D48" s="315" t="s">
        <v>11</v>
      </c>
      <c r="E48" s="315" t="s">
        <v>11</v>
      </c>
      <c r="F48" s="35" t="s">
        <v>30</v>
      </c>
      <c r="G48" s="221"/>
      <c r="H48" s="230"/>
      <c r="I48" s="315"/>
      <c r="J48" s="379" t="s">
        <v>31</v>
      </c>
      <c r="K48" s="380"/>
      <c r="L48" s="380"/>
      <c r="M48" s="380"/>
      <c r="N48" s="7">
        <f>N49+N56+N57+N60+N63</f>
        <v>1081000000</v>
      </c>
      <c r="O48" s="335">
        <v>785969070</v>
      </c>
      <c r="P48" s="334"/>
    </row>
    <row r="49" spans="2:17" ht="33.75" customHeight="1" x14ac:dyDescent="0.25">
      <c r="B49" s="188" t="s">
        <v>10</v>
      </c>
      <c r="C49" s="188" t="s">
        <v>11</v>
      </c>
      <c r="D49" s="188" t="s">
        <v>11</v>
      </c>
      <c r="E49" s="188" t="s">
        <v>11</v>
      </c>
      <c r="F49" s="194" t="s">
        <v>30</v>
      </c>
      <c r="G49" s="188" t="s">
        <v>22</v>
      </c>
      <c r="H49" s="226"/>
      <c r="I49" s="188"/>
      <c r="J49" s="376" t="s">
        <v>105</v>
      </c>
      <c r="K49" s="377"/>
      <c r="L49" s="377"/>
      <c r="M49" s="377"/>
      <c r="N49" s="41">
        <f>N50+N51+N52+N53+N54+N55</f>
        <v>240000000</v>
      </c>
      <c r="P49" s="332" t="s">
        <v>172</v>
      </c>
      <c r="Q49" s="2"/>
    </row>
    <row r="50" spans="2:17" ht="33.75" customHeight="1" x14ac:dyDescent="0.25">
      <c r="B50" s="64" t="s">
        <v>10</v>
      </c>
      <c r="C50" s="64" t="s">
        <v>11</v>
      </c>
      <c r="D50" s="64" t="s">
        <v>11</v>
      </c>
      <c r="E50" s="64" t="s">
        <v>11</v>
      </c>
      <c r="F50" s="64" t="s">
        <v>30</v>
      </c>
      <c r="G50" s="64" t="s">
        <v>22</v>
      </c>
      <c r="H50" s="64"/>
      <c r="I50" s="64"/>
      <c r="J50" s="373" t="s">
        <v>105</v>
      </c>
      <c r="K50" s="374"/>
      <c r="L50" s="374"/>
      <c r="M50" s="374"/>
      <c r="N50" s="212">
        <v>50000000</v>
      </c>
      <c r="P50" s="272" t="s">
        <v>301</v>
      </c>
    </row>
    <row r="51" spans="2:17" ht="51" customHeight="1" x14ac:dyDescent="0.25">
      <c r="B51" s="64" t="s">
        <v>10</v>
      </c>
      <c r="C51" s="64" t="s">
        <v>11</v>
      </c>
      <c r="D51" s="64" t="s">
        <v>11</v>
      </c>
      <c r="E51" s="64" t="s">
        <v>11</v>
      </c>
      <c r="F51" s="64" t="s">
        <v>30</v>
      </c>
      <c r="G51" s="64" t="s">
        <v>22</v>
      </c>
      <c r="H51" s="323">
        <v>1</v>
      </c>
      <c r="I51" s="64"/>
      <c r="J51" s="373" t="s">
        <v>186</v>
      </c>
      <c r="K51" s="374"/>
      <c r="L51" s="374"/>
      <c r="M51" s="374"/>
      <c r="N51" s="212">
        <v>60000000</v>
      </c>
      <c r="P51" s="272" t="s">
        <v>299</v>
      </c>
    </row>
    <row r="52" spans="2:17" ht="30.75" customHeight="1" x14ac:dyDescent="0.25">
      <c r="B52" s="222" t="s">
        <v>10</v>
      </c>
      <c r="C52" s="222" t="s">
        <v>11</v>
      </c>
      <c r="D52" s="222" t="s">
        <v>11</v>
      </c>
      <c r="E52" s="222" t="s">
        <v>11</v>
      </c>
      <c r="F52" s="216" t="s">
        <v>30</v>
      </c>
      <c r="G52" s="222" t="s">
        <v>22</v>
      </c>
      <c r="H52" s="222" t="s">
        <v>13</v>
      </c>
      <c r="I52" s="222">
        <v>1</v>
      </c>
      <c r="J52" s="373" t="s">
        <v>164</v>
      </c>
      <c r="K52" s="374"/>
      <c r="L52" s="374"/>
      <c r="M52" s="374"/>
      <c r="N52" s="65">
        <v>0</v>
      </c>
      <c r="P52" s="272" t="s">
        <v>188</v>
      </c>
    </row>
    <row r="53" spans="2:17" ht="53.25" customHeight="1" x14ac:dyDescent="0.25">
      <c r="B53" s="64" t="s">
        <v>10</v>
      </c>
      <c r="C53" s="64" t="s">
        <v>11</v>
      </c>
      <c r="D53" s="64" t="s">
        <v>11</v>
      </c>
      <c r="E53" s="64" t="s">
        <v>11</v>
      </c>
      <c r="F53" s="64" t="s">
        <v>30</v>
      </c>
      <c r="G53" s="64" t="s">
        <v>22</v>
      </c>
      <c r="H53" s="64" t="s">
        <v>13</v>
      </c>
      <c r="I53" s="222">
        <v>3</v>
      </c>
      <c r="J53" s="373" t="s">
        <v>249</v>
      </c>
      <c r="K53" s="374"/>
      <c r="L53" s="374"/>
      <c r="M53" s="374"/>
      <c r="N53" s="65">
        <v>0</v>
      </c>
      <c r="P53" s="272" t="s">
        <v>267</v>
      </c>
    </row>
    <row r="54" spans="2:17" ht="57.75" customHeight="1" x14ac:dyDescent="0.25">
      <c r="B54" s="222" t="s">
        <v>10</v>
      </c>
      <c r="C54" s="222" t="s">
        <v>11</v>
      </c>
      <c r="D54" s="222" t="s">
        <v>11</v>
      </c>
      <c r="E54" s="222" t="s">
        <v>11</v>
      </c>
      <c r="F54" s="216" t="s">
        <v>30</v>
      </c>
      <c r="G54" s="222" t="s">
        <v>22</v>
      </c>
      <c r="H54" s="222" t="s">
        <v>13</v>
      </c>
      <c r="I54" s="222">
        <v>9</v>
      </c>
      <c r="J54" s="373" t="s">
        <v>104</v>
      </c>
      <c r="K54" s="374"/>
      <c r="L54" s="374"/>
      <c r="M54" s="374"/>
      <c r="N54" s="327">
        <v>50000000</v>
      </c>
      <c r="P54" s="321" t="s">
        <v>286</v>
      </c>
    </row>
    <row r="55" spans="2:17" ht="45" customHeight="1" x14ac:dyDescent="0.25">
      <c r="B55" s="216" t="s">
        <v>10</v>
      </c>
      <c r="C55" s="216" t="s">
        <v>11</v>
      </c>
      <c r="D55" s="216" t="s">
        <v>11</v>
      </c>
      <c r="E55" s="216" t="s">
        <v>11</v>
      </c>
      <c r="F55" s="216" t="s">
        <v>30</v>
      </c>
      <c r="G55" s="216" t="s">
        <v>22</v>
      </c>
      <c r="H55" s="216" t="s">
        <v>13</v>
      </c>
      <c r="I55" s="222">
        <v>9</v>
      </c>
      <c r="J55" s="373" t="s">
        <v>104</v>
      </c>
      <c r="K55" s="374"/>
      <c r="L55" s="374"/>
      <c r="M55" s="374"/>
      <c r="N55" s="327">
        <v>80000000</v>
      </c>
      <c r="P55" s="321" t="s">
        <v>269</v>
      </c>
    </row>
    <row r="56" spans="2:17" ht="23.25" customHeight="1" x14ac:dyDescent="0.25">
      <c r="B56" s="188" t="s">
        <v>10</v>
      </c>
      <c r="C56" s="188" t="s">
        <v>11</v>
      </c>
      <c r="D56" s="188" t="s">
        <v>11</v>
      </c>
      <c r="E56" s="188" t="s">
        <v>11</v>
      </c>
      <c r="F56" s="194" t="s">
        <v>30</v>
      </c>
      <c r="G56" s="188" t="s">
        <v>16</v>
      </c>
      <c r="H56" s="226"/>
      <c r="I56" s="188"/>
      <c r="J56" s="376" t="s">
        <v>55</v>
      </c>
      <c r="K56" s="377"/>
      <c r="L56" s="377"/>
      <c r="M56" s="377"/>
      <c r="N56" s="212">
        <v>75000000</v>
      </c>
      <c r="P56" s="321" t="s">
        <v>110</v>
      </c>
    </row>
    <row r="57" spans="2:17" ht="23.25" customHeight="1" x14ac:dyDescent="0.25">
      <c r="B57" s="188" t="s">
        <v>10</v>
      </c>
      <c r="C57" s="188" t="s">
        <v>11</v>
      </c>
      <c r="D57" s="188" t="s">
        <v>11</v>
      </c>
      <c r="E57" s="188" t="s">
        <v>11</v>
      </c>
      <c r="F57" s="194" t="s">
        <v>30</v>
      </c>
      <c r="G57" s="188" t="s">
        <v>25</v>
      </c>
      <c r="H57" s="226"/>
      <c r="I57" s="188"/>
      <c r="J57" s="419" t="s">
        <v>58</v>
      </c>
      <c r="K57" s="420"/>
      <c r="L57" s="420"/>
      <c r="M57" s="420"/>
      <c r="N57" s="278">
        <f>N58+N59</f>
        <v>636000000</v>
      </c>
      <c r="P57" s="332" t="s">
        <v>172</v>
      </c>
    </row>
    <row r="58" spans="2:17" ht="23.25" customHeight="1" x14ac:dyDescent="0.25">
      <c r="B58" s="216" t="s">
        <v>10</v>
      </c>
      <c r="C58" s="216" t="s">
        <v>11</v>
      </c>
      <c r="D58" s="216" t="s">
        <v>11</v>
      </c>
      <c r="E58" s="216" t="s">
        <v>11</v>
      </c>
      <c r="F58" s="216" t="s">
        <v>30</v>
      </c>
      <c r="G58" s="216" t="s">
        <v>25</v>
      </c>
      <c r="H58" s="222" t="s">
        <v>11</v>
      </c>
      <c r="I58" s="216"/>
      <c r="J58" s="373" t="s">
        <v>57</v>
      </c>
      <c r="K58" s="374"/>
      <c r="L58" s="374"/>
      <c r="M58" s="374"/>
      <c r="N58" s="212">
        <v>246000000</v>
      </c>
      <c r="P58" s="321" t="s">
        <v>131</v>
      </c>
    </row>
    <row r="59" spans="2:17" ht="23.25" customHeight="1" x14ac:dyDescent="0.25">
      <c r="B59" s="216" t="s">
        <v>10</v>
      </c>
      <c r="C59" s="216" t="s">
        <v>11</v>
      </c>
      <c r="D59" s="216" t="s">
        <v>11</v>
      </c>
      <c r="E59" s="216" t="s">
        <v>11</v>
      </c>
      <c r="F59" s="216" t="s">
        <v>30</v>
      </c>
      <c r="G59" s="216" t="s">
        <v>25</v>
      </c>
      <c r="H59" s="222" t="s">
        <v>34</v>
      </c>
      <c r="I59" s="216"/>
      <c r="J59" s="373" t="s">
        <v>56</v>
      </c>
      <c r="K59" s="374"/>
      <c r="L59" s="374"/>
      <c r="M59" s="374"/>
      <c r="N59" s="212">
        <v>390000000</v>
      </c>
      <c r="P59" s="321" t="s">
        <v>129</v>
      </c>
    </row>
    <row r="60" spans="2:17" ht="45" customHeight="1" x14ac:dyDescent="0.25">
      <c r="B60" s="188" t="s">
        <v>10</v>
      </c>
      <c r="C60" s="188" t="s">
        <v>11</v>
      </c>
      <c r="D60" s="188" t="s">
        <v>11</v>
      </c>
      <c r="E60" s="188" t="s">
        <v>11</v>
      </c>
      <c r="F60" s="194" t="s">
        <v>30</v>
      </c>
      <c r="G60" s="188" t="s">
        <v>28</v>
      </c>
      <c r="H60" s="226"/>
      <c r="I60" s="188"/>
      <c r="J60" s="419" t="s">
        <v>61</v>
      </c>
      <c r="K60" s="420"/>
      <c r="L60" s="420"/>
      <c r="M60" s="420"/>
      <c r="N60" s="278">
        <f>N61+N62</f>
        <v>119000000</v>
      </c>
      <c r="P60" s="332" t="s">
        <v>172</v>
      </c>
    </row>
    <row r="61" spans="2:17" ht="23.25" customHeight="1" x14ac:dyDescent="0.25">
      <c r="B61" s="216" t="s">
        <v>10</v>
      </c>
      <c r="C61" s="216" t="s">
        <v>11</v>
      </c>
      <c r="D61" s="216" t="s">
        <v>11</v>
      </c>
      <c r="E61" s="216" t="s">
        <v>11</v>
      </c>
      <c r="F61" s="216" t="s">
        <v>30</v>
      </c>
      <c r="G61" s="222" t="s">
        <v>28</v>
      </c>
      <c r="H61" s="223" t="s">
        <v>13</v>
      </c>
      <c r="I61" s="216" t="s">
        <v>254</v>
      </c>
      <c r="J61" s="373" t="s">
        <v>59</v>
      </c>
      <c r="K61" s="374"/>
      <c r="L61" s="374"/>
      <c r="M61" s="374"/>
      <c r="N61" s="212">
        <v>80000000</v>
      </c>
      <c r="P61" s="321" t="s">
        <v>192</v>
      </c>
    </row>
    <row r="62" spans="2:17" ht="50.25" customHeight="1" x14ac:dyDescent="0.25">
      <c r="B62" s="216" t="s">
        <v>10</v>
      </c>
      <c r="C62" s="216" t="s">
        <v>11</v>
      </c>
      <c r="D62" s="216" t="s">
        <v>11</v>
      </c>
      <c r="E62" s="216" t="s">
        <v>11</v>
      </c>
      <c r="F62" s="216" t="s">
        <v>30</v>
      </c>
      <c r="G62" s="222" t="s">
        <v>28</v>
      </c>
      <c r="H62" s="223" t="s">
        <v>11</v>
      </c>
      <c r="I62" s="216" t="s">
        <v>119</v>
      </c>
      <c r="J62" s="373" t="s">
        <v>113</v>
      </c>
      <c r="K62" s="374"/>
      <c r="L62" s="374"/>
      <c r="M62" s="374"/>
      <c r="N62" s="212">
        <v>39000000</v>
      </c>
      <c r="P62" s="321" t="s">
        <v>300</v>
      </c>
    </row>
    <row r="63" spans="2:17" ht="38.25" customHeight="1" x14ac:dyDescent="0.25">
      <c r="B63" s="188" t="s">
        <v>10</v>
      </c>
      <c r="C63" s="188" t="s">
        <v>11</v>
      </c>
      <c r="D63" s="188" t="s">
        <v>11</v>
      </c>
      <c r="E63" s="188" t="s">
        <v>11</v>
      </c>
      <c r="F63" s="194" t="s">
        <v>30</v>
      </c>
      <c r="G63" s="188" t="s">
        <v>32</v>
      </c>
      <c r="H63" s="226"/>
      <c r="I63" s="188"/>
      <c r="J63" s="376" t="s">
        <v>60</v>
      </c>
      <c r="K63" s="377"/>
      <c r="L63" s="377"/>
      <c r="M63" s="377"/>
      <c r="N63" s="212">
        <v>11000000</v>
      </c>
      <c r="P63" s="321" t="s">
        <v>268</v>
      </c>
    </row>
    <row r="64" spans="2:17" ht="23.25" customHeight="1" x14ac:dyDescent="0.25">
      <c r="B64" s="315" t="s">
        <v>10</v>
      </c>
      <c r="C64" s="315" t="s">
        <v>11</v>
      </c>
      <c r="D64" s="315" t="s">
        <v>11</v>
      </c>
      <c r="E64" s="315" t="s">
        <v>11</v>
      </c>
      <c r="F64" s="35" t="s">
        <v>32</v>
      </c>
      <c r="G64" s="382"/>
      <c r="H64" s="383"/>
      <c r="I64" s="315"/>
      <c r="J64" s="379" t="s">
        <v>33</v>
      </c>
      <c r="K64" s="380"/>
      <c r="L64" s="380"/>
      <c r="M64" s="380"/>
      <c r="N64" s="7">
        <f>N65+N66+N67</f>
        <v>626000000</v>
      </c>
      <c r="O64" s="335">
        <v>502000000</v>
      </c>
      <c r="P64" s="321"/>
    </row>
    <row r="65" spans="2:17" ht="23.25" customHeight="1" x14ac:dyDescent="0.25">
      <c r="B65" s="188" t="s">
        <v>10</v>
      </c>
      <c r="C65" s="188" t="s">
        <v>11</v>
      </c>
      <c r="D65" s="188" t="s">
        <v>11</v>
      </c>
      <c r="E65" s="188" t="s">
        <v>11</v>
      </c>
      <c r="F65" s="194" t="s">
        <v>32</v>
      </c>
      <c r="G65" s="188" t="s">
        <v>20</v>
      </c>
      <c r="H65" s="226"/>
      <c r="I65" s="188"/>
      <c r="J65" s="376" t="s">
        <v>52</v>
      </c>
      <c r="K65" s="377"/>
      <c r="L65" s="377"/>
      <c r="M65" s="377"/>
      <c r="N65" s="212">
        <v>50000000</v>
      </c>
      <c r="P65" s="321" t="s">
        <v>256</v>
      </c>
    </row>
    <row r="66" spans="2:17" ht="33.75" customHeight="1" x14ac:dyDescent="0.25">
      <c r="B66" s="188" t="s">
        <v>10</v>
      </c>
      <c r="C66" s="188" t="s">
        <v>11</v>
      </c>
      <c r="D66" s="188" t="s">
        <v>11</v>
      </c>
      <c r="E66" s="188" t="s">
        <v>11</v>
      </c>
      <c r="F66" s="194" t="s">
        <v>32</v>
      </c>
      <c r="G66" s="188" t="s">
        <v>16</v>
      </c>
      <c r="H66" s="226"/>
      <c r="I66" s="188"/>
      <c r="J66" s="376" t="s">
        <v>53</v>
      </c>
      <c r="K66" s="377"/>
      <c r="L66" s="377"/>
      <c r="M66" s="377"/>
      <c r="N66" s="212">
        <v>26000000</v>
      </c>
      <c r="P66" s="325" t="s">
        <v>294</v>
      </c>
    </row>
    <row r="67" spans="2:17" ht="40.5" customHeight="1" x14ac:dyDescent="0.25">
      <c r="B67" s="188" t="s">
        <v>10</v>
      </c>
      <c r="C67" s="188" t="s">
        <v>11</v>
      </c>
      <c r="D67" s="188" t="s">
        <v>11</v>
      </c>
      <c r="E67" s="188" t="s">
        <v>11</v>
      </c>
      <c r="F67" s="194" t="s">
        <v>32</v>
      </c>
      <c r="G67" s="188" t="s">
        <v>26</v>
      </c>
      <c r="H67" s="226"/>
      <c r="I67" s="188"/>
      <c r="J67" s="376" t="s">
        <v>54</v>
      </c>
      <c r="K67" s="377"/>
      <c r="L67" s="377"/>
      <c r="M67" s="377"/>
      <c r="N67" s="212">
        <v>550000000</v>
      </c>
      <c r="P67" s="321" t="s">
        <v>258</v>
      </c>
    </row>
    <row r="68" spans="2:17" ht="23.25" customHeight="1" x14ac:dyDescent="0.25">
      <c r="B68" s="315" t="s">
        <v>10</v>
      </c>
      <c r="C68" s="315" t="s">
        <v>11</v>
      </c>
      <c r="D68" s="315" t="s">
        <v>11</v>
      </c>
      <c r="E68" s="315" t="s">
        <v>11</v>
      </c>
      <c r="F68" s="35" t="s">
        <v>107</v>
      </c>
      <c r="G68" s="315"/>
      <c r="H68" s="316"/>
      <c r="I68" s="315"/>
      <c r="J68" s="384" t="s">
        <v>106</v>
      </c>
      <c r="K68" s="385"/>
      <c r="L68" s="385"/>
      <c r="M68" s="385"/>
      <c r="N68" s="212">
        <v>90000000</v>
      </c>
      <c r="O68" s="335">
        <v>121000000</v>
      </c>
      <c r="P68" s="321" t="s">
        <v>257</v>
      </c>
      <c r="Q68" s="233">
        <f>84000000*1.06</f>
        <v>89040000</v>
      </c>
    </row>
    <row r="69" spans="2:17" ht="23.25" customHeight="1" x14ac:dyDescent="0.25">
      <c r="B69" s="313" t="s">
        <v>10</v>
      </c>
      <c r="C69" s="313" t="s">
        <v>34</v>
      </c>
      <c r="D69" s="313"/>
      <c r="E69" s="313"/>
      <c r="F69" s="90"/>
      <c r="G69" s="370"/>
      <c r="H69" s="371"/>
      <c r="I69" s="313"/>
      <c r="J69" s="367" t="s">
        <v>35</v>
      </c>
      <c r="K69" s="368"/>
      <c r="L69" s="368"/>
      <c r="M69" s="368"/>
      <c r="N69" s="91">
        <f>N70+N74</f>
        <v>190000000</v>
      </c>
      <c r="P69" s="116"/>
    </row>
    <row r="70" spans="2:17" ht="23.25" customHeight="1" x14ac:dyDescent="0.25">
      <c r="B70" s="311" t="s">
        <v>10</v>
      </c>
      <c r="C70" s="311" t="s">
        <v>34</v>
      </c>
      <c r="D70" s="311" t="s">
        <v>36</v>
      </c>
      <c r="E70" s="311"/>
      <c r="F70" s="93"/>
      <c r="G70" s="357"/>
      <c r="H70" s="358"/>
      <c r="I70" s="311"/>
      <c r="J70" s="359" t="s">
        <v>37</v>
      </c>
      <c r="K70" s="360"/>
      <c r="L70" s="360"/>
      <c r="M70" s="360"/>
      <c r="N70" s="85">
        <f>N71</f>
        <v>90000000</v>
      </c>
      <c r="O70" s="335">
        <v>90000000</v>
      </c>
      <c r="P70" s="116"/>
    </row>
    <row r="71" spans="2:17" ht="23.25" customHeight="1" x14ac:dyDescent="0.25">
      <c r="B71" s="317" t="s">
        <v>10</v>
      </c>
      <c r="C71" s="317" t="s">
        <v>34</v>
      </c>
      <c r="D71" s="317" t="s">
        <v>36</v>
      </c>
      <c r="E71" s="317" t="s">
        <v>11</v>
      </c>
      <c r="F71" s="324"/>
      <c r="G71" s="362"/>
      <c r="H71" s="363"/>
      <c r="I71" s="317"/>
      <c r="J71" s="364" t="s">
        <v>38</v>
      </c>
      <c r="K71" s="365"/>
      <c r="L71" s="365"/>
      <c r="M71" s="365"/>
      <c r="N71" s="78">
        <f>N72</f>
        <v>90000000</v>
      </c>
      <c r="P71" s="116"/>
    </row>
    <row r="72" spans="2:17" ht="23.25" customHeight="1" x14ac:dyDescent="0.25">
      <c r="B72" s="317" t="s">
        <v>10</v>
      </c>
      <c r="C72" s="317" t="s">
        <v>34</v>
      </c>
      <c r="D72" s="317" t="s">
        <v>36</v>
      </c>
      <c r="E72" s="317" t="s">
        <v>11</v>
      </c>
      <c r="F72" s="324" t="s">
        <v>39</v>
      </c>
      <c r="G72" s="362"/>
      <c r="H72" s="363"/>
      <c r="I72" s="317"/>
      <c r="J72" s="364" t="s">
        <v>40</v>
      </c>
      <c r="K72" s="365"/>
      <c r="L72" s="365"/>
      <c r="M72" s="365"/>
      <c r="N72" s="78">
        <f>N73</f>
        <v>90000000</v>
      </c>
      <c r="P72" s="116"/>
    </row>
    <row r="73" spans="2:17" ht="23.25" customHeight="1" x14ac:dyDescent="0.25">
      <c r="B73" s="317" t="s">
        <v>10</v>
      </c>
      <c r="C73" s="317" t="s">
        <v>34</v>
      </c>
      <c r="D73" s="317" t="s">
        <v>36</v>
      </c>
      <c r="E73" s="317" t="s">
        <v>11</v>
      </c>
      <c r="F73" s="324" t="s">
        <v>39</v>
      </c>
      <c r="G73" s="317" t="s">
        <v>41</v>
      </c>
      <c r="H73" s="318"/>
      <c r="I73" s="317"/>
      <c r="J73" s="364" t="s">
        <v>42</v>
      </c>
      <c r="K73" s="365"/>
      <c r="L73" s="365"/>
      <c r="M73" s="365"/>
      <c r="N73" s="212">
        <v>90000000</v>
      </c>
      <c r="P73" s="321" t="s">
        <v>296</v>
      </c>
    </row>
    <row r="74" spans="2:17" ht="23.25" customHeight="1" x14ac:dyDescent="0.25">
      <c r="B74" s="311" t="s">
        <v>10</v>
      </c>
      <c r="C74" s="311" t="s">
        <v>34</v>
      </c>
      <c r="D74" s="311" t="s">
        <v>195</v>
      </c>
      <c r="E74" s="311"/>
      <c r="F74" s="93"/>
      <c r="G74" s="357"/>
      <c r="H74" s="358"/>
      <c r="I74" s="311"/>
      <c r="J74" s="359" t="s">
        <v>196</v>
      </c>
      <c r="K74" s="360"/>
      <c r="L74" s="360"/>
      <c r="M74" s="360"/>
      <c r="N74" s="212">
        <v>100000000</v>
      </c>
      <c r="O74" s="335">
        <v>308000</v>
      </c>
      <c r="P74" s="321" t="s">
        <v>297</v>
      </c>
    </row>
    <row r="75" spans="2:17" ht="23.25" customHeight="1" x14ac:dyDescent="0.25">
      <c r="B75" s="313" t="s">
        <v>10</v>
      </c>
      <c r="C75" s="313" t="s">
        <v>43</v>
      </c>
      <c r="D75" s="313"/>
      <c r="E75" s="313"/>
      <c r="F75" s="90"/>
      <c r="G75" s="370"/>
      <c r="H75" s="371"/>
      <c r="I75" s="313"/>
      <c r="J75" s="367" t="s">
        <v>44</v>
      </c>
      <c r="K75" s="368"/>
      <c r="L75" s="368"/>
      <c r="M75" s="368"/>
      <c r="N75" s="91">
        <f>N78+N82</f>
        <v>73500000</v>
      </c>
      <c r="P75" s="116"/>
    </row>
    <row r="76" spans="2:17" ht="23.25" customHeight="1" x14ac:dyDescent="0.25">
      <c r="B76" s="311" t="s">
        <v>10</v>
      </c>
      <c r="C76" s="311" t="s">
        <v>43</v>
      </c>
      <c r="D76" s="311"/>
      <c r="E76" s="311"/>
      <c r="F76" s="93"/>
      <c r="G76" s="357"/>
      <c r="H76" s="358"/>
      <c r="I76" s="311"/>
      <c r="J76" s="359" t="s">
        <v>44</v>
      </c>
      <c r="K76" s="360"/>
      <c r="L76" s="360"/>
      <c r="M76" s="360"/>
      <c r="N76" s="85">
        <f>N77+N81</f>
        <v>73500000</v>
      </c>
      <c r="O76" s="335">
        <v>112000</v>
      </c>
      <c r="P76" s="116"/>
    </row>
    <row r="77" spans="2:17" ht="23.25" customHeight="1" x14ac:dyDescent="0.25">
      <c r="B77" s="311" t="s">
        <v>10</v>
      </c>
      <c r="C77" s="311" t="s">
        <v>43</v>
      </c>
      <c r="D77" s="311" t="s">
        <v>13</v>
      </c>
      <c r="E77" s="311"/>
      <c r="F77" s="93"/>
      <c r="G77" s="357"/>
      <c r="H77" s="358"/>
      <c r="I77" s="311"/>
      <c r="J77" s="359" t="s">
        <v>45</v>
      </c>
      <c r="K77" s="360"/>
      <c r="L77" s="360"/>
      <c r="M77" s="360"/>
      <c r="N77" s="85">
        <f>N78</f>
        <v>21500000</v>
      </c>
      <c r="O77" s="335">
        <v>20580000</v>
      </c>
      <c r="P77" s="116"/>
    </row>
    <row r="78" spans="2:17" ht="23.25" customHeight="1" x14ac:dyDescent="0.25">
      <c r="B78" s="317" t="s">
        <v>10</v>
      </c>
      <c r="C78" s="317" t="s">
        <v>43</v>
      </c>
      <c r="D78" s="317" t="s">
        <v>13</v>
      </c>
      <c r="E78" s="317" t="s">
        <v>11</v>
      </c>
      <c r="F78" s="324"/>
      <c r="G78" s="362"/>
      <c r="H78" s="363"/>
      <c r="I78" s="317"/>
      <c r="J78" s="364" t="s">
        <v>46</v>
      </c>
      <c r="K78" s="365"/>
      <c r="L78" s="365"/>
      <c r="M78" s="365"/>
      <c r="N78" s="78">
        <f>N79+N80</f>
        <v>21500000</v>
      </c>
      <c r="P78" s="116"/>
    </row>
    <row r="79" spans="2:17" ht="36" customHeight="1" x14ac:dyDescent="0.25">
      <c r="B79" s="317" t="s">
        <v>10</v>
      </c>
      <c r="C79" s="317" t="s">
        <v>43</v>
      </c>
      <c r="D79" s="317" t="s">
        <v>277</v>
      </c>
      <c r="E79" s="317" t="s">
        <v>11</v>
      </c>
      <c r="F79" s="324" t="s">
        <v>41</v>
      </c>
      <c r="G79" s="362"/>
      <c r="H79" s="363"/>
      <c r="I79" s="317"/>
      <c r="J79" s="364" t="s">
        <v>47</v>
      </c>
      <c r="K79" s="365"/>
      <c r="L79" s="365"/>
      <c r="M79" s="365"/>
      <c r="N79" s="212">
        <v>21000000</v>
      </c>
      <c r="P79" s="321" t="s">
        <v>137</v>
      </c>
    </row>
    <row r="80" spans="2:17" ht="23.25" customHeight="1" x14ac:dyDescent="0.25">
      <c r="B80" s="317" t="s">
        <v>10</v>
      </c>
      <c r="C80" s="317" t="s">
        <v>43</v>
      </c>
      <c r="D80" s="317" t="s">
        <v>13</v>
      </c>
      <c r="E80" s="317" t="s">
        <v>11</v>
      </c>
      <c r="F80" s="324" t="s">
        <v>26</v>
      </c>
      <c r="G80" s="362"/>
      <c r="H80" s="363"/>
      <c r="I80" s="317"/>
      <c r="J80" s="364" t="s">
        <v>112</v>
      </c>
      <c r="K80" s="365"/>
      <c r="L80" s="365"/>
      <c r="M80" s="365"/>
      <c r="N80" s="212">
        <v>500000</v>
      </c>
      <c r="P80" s="321" t="s">
        <v>295</v>
      </c>
    </row>
    <row r="81" spans="2:16" ht="23.25" customHeight="1" x14ac:dyDescent="0.25">
      <c r="B81" s="311" t="s">
        <v>10</v>
      </c>
      <c r="C81" s="311" t="s">
        <v>43</v>
      </c>
      <c r="D81" s="311" t="s">
        <v>36</v>
      </c>
      <c r="E81" s="311"/>
      <c r="F81" s="93"/>
      <c r="G81" s="357"/>
      <c r="H81" s="358"/>
      <c r="I81" s="311"/>
      <c r="J81" s="359" t="s">
        <v>48</v>
      </c>
      <c r="K81" s="360"/>
      <c r="L81" s="360"/>
      <c r="M81" s="360"/>
      <c r="N81" s="85">
        <f>N82</f>
        <v>52000000</v>
      </c>
      <c r="O81" s="335">
        <v>52000000</v>
      </c>
      <c r="P81" s="116"/>
    </row>
    <row r="82" spans="2:16" ht="23.25" customHeight="1" x14ac:dyDescent="0.25">
      <c r="B82" s="317" t="s">
        <v>10</v>
      </c>
      <c r="C82" s="317" t="s">
        <v>43</v>
      </c>
      <c r="D82" s="317" t="s">
        <v>36</v>
      </c>
      <c r="E82" s="317" t="s">
        <v>13</v>
      </c>
      <c r="F82" s="324"/>
      <c r="G82" s="362"/>
      <c r="H82" s="363"/>
      <c r="I82" s="317"/>
      <c r="J82" s="364" t="s">
        <v>49</v>
      </c>
      <c r="K82" s="365"/>
      <c r="L82" s="365"/>
      <c r="M82" s="365"/>
      <c r="N82" s="212">
        <v>52000000</v>
      </c>
      <c r="P82" s="321" t="s">
        <v>298</v>
      </c>
    </row>
    <row r="83" spans="2:16" ht="23.2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5" spans="2:16" ht="24.75" customHeight="1" x14ac:dyDescent="0.25">
      <c r="B85" s="356" t="s">
        <v>311</v>
      </c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29">
        <f>N12+N17+N19+N20+N21+N22+N24+N25+N26+N27+N28+N29+N30+N31+N36+N37+N38+N40+N41+N43+N46+N47+N50+N51+N56+N58+N59+N61+N62+N63+N65+N66+N68+N67+N73+N74+N79+N80+N82</f>
        <v>5437250000</v>
      </c>
    </row>
    <row r="86" spans="2:16" ht="24.75" customHeight="1" x14ac:dyDescent="0.25">
      <c r="B86" s="356" t="s">
        <v>312</v>
      </c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29">
        <f>N12+N17+N19+N20+N21+N22+N24+N25+N26+N27+N28+N29+N30+N31+N36+N37+N38+N40+N41+N43+N46+N47+N50+N51+N56+N58+N59+N61+N62+N63+N65+N66+N67+N68</f>
        <v>5173750000</v>
      </c>
      <c r="O86" s="329">
        <f>O7+O9+O12+O15+O18+O23+O34+O35+O42+O48+O64+O68</f>
        <v>4780999999</v>
      </c>
    </row>
    <row r="87" spans="2:16" ht="23.25" customHeight="1" x14ac:dyDescent="0.25">
      <c r="B87" s="356" t="s">
        <v>309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28">
        <f>N9+N34+N54+N55</f>
        <v>240000000</v>
      </c>
    </row>
    <row r="88" spans="2:16" ht="23.25" customHeight="1" x14ac:dyDescent="0.25">
      <c r="B88" s="356" t="s">
        <v>310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30">
        <f>N7+N10+N16</f>
        <v>12000000</v>
      </c>
    </row>
    <row r="89" spans="2:16" ht="23.25" customHeight="1" x14ac:dyDescent="0.25">
      <c r="B89" s="356" t="s">
        <v>251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31">
        <f>SUM(N86:N88)</f>
        <v>5425750000</v>
      </c>
    </row>
    <row r="90" spans="2:16" ht="23.25" customHeight="1" x14ac:dyDescent="0.25">
      <c r="F90" s="76"/>
    </row>
    <row r="91" spans="2:16" ht="23.25" customHeight="1" x14ac:dyDescent="0.25">
      <c r="F91" s="76"/>
    </row>
    <row r="92" spans="2:16" ht="23.25" customHeight="1" x14ac:dyDescent="0.25">
      <c r="F92" s="76"/>
    </row>
    <row r="93" spans="2:16" ht="23.25" customHeight="1" x14ac:dyDescent="0.25"/>
    <row r="94" spans="2:16" ht="23.25" customHeight="1" x14ac:dyDescent="0.25"/>
    <row r="95" spans="2:16" ht="23.25" customHeight="1" x14ac:dyDescent="0.25"/>
  </sheetData>
  <mergeCells count="111">
    <mergeCell ref="B85:M85"/>
    <mergeCell ref="B87:M87"/>
    <mergeCell ref="B88:M88"/>
    <mergeCell ref="B89:M89"/>
    <mergeCell ref="B86:M86"/>
    <mergeCell ref="G80:H80"/>
    <mergeCell ref="J80:M80"/>
    <mergeCell ref="G81:H81"/>
    <mergeCell ref="J81:M81"/>
    <mergeCell ref="G82:H82"/>
    <mergeCell ref="J82:M82"/>
    <mergeCell ref="G77:H77"/>
    <mergeCell ref="J77:M77"/>
    <mergeCell ref="G78:H78"/>
    <mergeCell ref="J78:M78"/>
    <mergeCell ref="G79:H79"/>
    <mergeCell ref="J79:M79"/>
    <mergeCell ref="J73:M73"/>
    <mergeCell ref="G74:H74"/>
    <mergeCell ref="J74:M74"/>
    <mergeCell ref="G75:H75"/>
    <mergeCell ref="J75:M75"/>
    <mergeCell ref="G76:H76"/>
    <mergeCell ref="J76:M76"/>
    <mergeCell ref="G70:H70"/>
    <mergeCell ref="J70:M70"/>
    <mergeCell ref="G71:H71"/>
    <mergeCell ref="J71:M71"/>
    <mergeCell ref="G72:H72"/>
    <mergeCell ref="J72:M72"/>
    <mergeCell ref="J65:M65"/>
    <mergeCell ref="J66:M66"/>
    <mergeCell ref="J67:M67"/>
    <mergeCell ref="J68:M68"/>
    <mergeCell ref="G69:H69"/>
    <mergeCell ref="J69:M69"/>
    <mergeCell ref="J59:M59"/>
    <mergeCell ref="J60:M60"/>
    <mergeCell ref="J61:M61"/>
    <mergeCell ref="J62:M62"/>
    <mergeCell ref="J63:M63"/>
    <mergeCell ref="G64:H64"/>
    <mergeCell ref="J64:M64"/>
    <mergeCell ref="J53:M53"/>
    <mergeCell ref="J54:M54"/>
    <mergeCell ref="J55:M55"/>
    <mergeCell ref="J56:M56"/>
    <mergeCell ref="J57:M57"/>
    <mergeCell ref="J58:M58"/>
    <mergeCell ref="J47:M47"/>
    <mergeCell ref="J48:M48"/>
    <mergeCell ref="J49:M49"/>
    <mergeCell ref="J50:M50"/>
    <mergeCell ref="J51:M51"/>
    <mergeCell ref="J52:M52"/>
    <mergeCell ref="G42:H42"/>
    <mergeCell ref="J42:M42"/>
    <mergeCell ref="J43:M43"/>
    <mergeCell ref="J44:M44"/>
    <mergeCell ref="J45:M45"/>
    <mergeCell ref="J46:M46"/>
    <mergeCell ref="J36:M36"/>
    <mergeCell ref="J37:M37"/>
    <mergeCell ref="J38:M38"/>
    <mergeCell ref="J39:M39"/>
    <mergeCell ref="J40:M40"/>
    <mergeCell ref="J41:M41"/>
    <mergeCell ref="J31:M31"/>
    <mergeCell ref="G32:H32"/>
    <mergeCell ref="J32:M32"/>
    <mergeCell ref="J33:M33"/>
    <mergeCell ref="J34:M34"/>
    <mergeCell ref="G35:H35"/>
    <mergeCell ref="J35:M35"/>
    <mergeCell ref="J25:M25"/>
    <mergeCell ref="J26:M26"/>
    <mergeCell ref="J27:M27"/>
    <mergeCell ref="J28:M28"/>
    <mergeCell ref="J29:M29"/>
    <mergeCell ref="J30:M30"/>
    <mergeCell ref="J19:M19"/>
    <mergeCell ref="J20:M20"/>
    <mergeCell ref="J21:M21"/>
    <mergeCell ref="J22:M22"/>
    <mergeCell ref="J23:M23"/>
    <mergeCell ref="J24:M24"/>
    <mergeCell ref="G15:H15"/>
    <mergeCell ref="J15:M15"/>
    <mergeCell ref="J16:M16"/>
    <mergeCell ref="J17:M17"/>
    <mergeCell ref="G18:H18"/>
    <mergeCell ref="J18:M18"/>
    <mergeCell ref="J10:M10"/>
    <mergeCell ref="J11:M11"/>
    <mergeCell ref="J12:M12"/>
    <mergeCell ref="G13:H13"/>
    <mergeCell ref="J13:M13"/>
    <mergeCell ref="G14:H14"/>
    <mergeCell ref="J14:M14"/>
    <mergeCell ref="G5:H5"/>
    <mergeCell ref="J5:M5"/>
    <mergeCell ref="J6:M6"/>
    <mergeCell ref="J7:M7"/>
    <mergeCell ref="J8:M8"/>
    <mergeCell ref="J9:M9"/>
    <mergeCell ref="G2:H2"/>
    <mergeCell ref="J2:M2"/>
    <mergeCell ref="G3:H3"/>
    <mergeCell ref="J3:M3"/>
    <mergeCell ref="G4:H4"/>
    <mergeCell ref="J4:M4"/>
  </mergeCells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1"/>
  <sheetViews>
    <sheetView zoomScale="140" zoomScaleNormal="140" workbookViewId="0">
      <selection activeCell="C5" sqref="C5:D5"/>
    </sheetView>
  </sheetViews>
  <sheetFormatPr baseColWidth="10" defaultRowHeight="15" x14ac:dyDescent="0.25"/>
  <cols>
    <col min="2" max="2" width="24.7109375" customWidth="1"/>
    <col min="3" max="3" width="17.42578125" customWidth="1"/>
    <col min="4" max="4" width="13.7109375" bestFit="1" customWidth="1"/>
  </cols>
  <sheetData>
    <row r="3" spans="2:4" x14ac:dyDescent="0.25">
      <c r="B3" s="6" t="s">
        <v>79</v>
      </c>
      <c r="C3" s="4">
        <v>123600000</v>
      </c>
    </row>
    <row r="4" spans="2:4" x14ac:dyDescent="0.25">
      <c r="B4" s="8" t="s">
        <v>80</v>
      </c>
      <c r="C4" s="4">
        <v>2731044708</v>
      </c>
    </row>
    <row r="5" spans="2:4" x14ac:dyDescent="0.25">
      <c r="B5" t="s">
        <v>75</v>
      </c>
      <c r="C5" s="4">
        <v>38000000</v>
      </c>
    </row>
    <row r="6" spans="2:4" x14ac:dyDescent="0.25">
      <c r="B6" t="s">
        <v>76</v>
      </c>
      <c r="C6" s="4">
        <v>60000000</v>
      </c>
    </row>
    <row r="7" spans="2:4" x14ac:dyDescent="0.25">
      <c r="B7" t="s">
        <v>77</v>
      </c>
      <c r="C7" s="4">
        <v>38900000</v>
      </c>
    </row>
    <row r="8" spans="2:4" x14ac:dyDescent="0.25">
      <c r="B8" t="s">
        <v>78</v>
      </c>
      <c r="C8" s="4">
        <v>19151820</v>
      </c>
    </row>
    <row r="9" spans="2:4" x14ac:dyDescent="0.25">
      <c r="C9" s="5">
        <f>SUM(C3:C8)</f>
        <v>3010696528</v>
      </c>
    </row>
    <row r="11" spans="2:4" x14ac:dyDescent="0.25">
      <c r="C11" s="21"/>
      <c r="D11" s="2"/>
    </row>
    <row r="12" spans="2:4" x14ac:dyDescent="0.25">
      <c r="B12" t="s">
        <v>81</v>
      </c>
    </row>
    <row r="13" spans="2:4" x14ac:dyDescent="0.25">
      <c r="B13" t="s">
        <v>82</v>
      </c>
    </row>
    <row r="14" spans="2:4" x14ac:dyDescent="0.25">
      <c r="B14" t="s">
        <v>83</v>
      </c>
    </row>
    <row r="15" spans="2:4" x14ac:dyDescent="0.25">
      <c r="B15" t="s">
        <v>84</v>
      </c>
    </row>
    <row r="16" spans="2:4" x14ac:dyDescent="0.25">
      <c r="B16" t="s">
        <v>85</v>
      </c>
    </row>
    <row r="18" spans="2:3" ht="15.75" thickBot="1" x14ac:dyDescent="0.3"/>
    <row r="19" spans="2:3" ht="15.75" thickBot="1" x14ac:dyDescent="0.3">
      <c r="B19" s="429" t="s">
        <v>86</v>
      </c>
      <c r="C19" s="430"/>
    </row>
    <row r="20" spans="2:3" x14ac:dyDescent="0.25">
      <c r="B20" s="9" t="s">
        <v>87</v>
      </c>
      <c r="C20" s="10">
        <v>3491458232</v>
      </c>
    </row>
    <row r="21" spans="2:3" x14ac:dyDescent="0.25">
      <c r="B21" s="11" t="s">
        <v>88</v>
      </c>
      <c r="C21" s="12">
        <v>85000000</v>
      </c>
    </row>
    <row r="22" spans="2:3" x14ac:dyDescent="0.25">
      <c r="B22" s="11" t="s">
        <v>74</v>
      </c>
      <c r="C22" s="12">
        <v>22000000</v>
      </c>
    </row>
    <row r="23" spans="2:3" x14ac:dyDescent="0.25">
      <c r="B23" s="11" t="s">
        <v>89</v>
      </c>
      <c r="C23" s="12">
        <v>83000000</v>
      </c>
    </row>
    <row r="24" spans="2:3" x14ac:dyDescent="0.25">
      <c r="B24" s="11" t="s">
        <v>90</v>
      </c>
      <c r="C24" s="12">
        <v>49474200</v>
      </c>
    </row>
    <row r="25" spans="2:3" ht="15.75" thickBot="1" x14ac:dyDescent="0.3">
      <c r="B25" s="13" t="s">
        <v>91</v>
      </c>
      <c r="C25" s="14">
        <f>SUM(C20:C24)</f>
        <v>3730932432</v>
      </c>
    </row>
    <row r="26" spans="2:3" ht="15.75" thickBot="1" x14ac:dyDescent="0.3"/>
    <row r="27" spans="2:3" x14ac:dyDescent="0.25">
      <c r="B27" s="15" t="s">
        <v>92</v>
      </c>
      <c r="C27" s="16">
        <v>4781000000</v>
      </c>
    </row>
    <row r="28" spans="2:3" x14ac:dyDescent="0.25">
      <c r="B28" s="17" t="s">
        <v>93</v>
      </c>
      <c r="C28" s="18">
        <f>C25</f>
        <v>3730932432</v>
      </c>
    </row>
    <row r="29" spans="2:3" ht="15.75" thickBot="1" x14ac:dyDescent="0.3">
      <c r="B29" s="13" t="s">
        <v>94</v>
      </c>
      <c r="C29" s="14">
        <f>C27-C28</f>
        <v>1050067568</v>
      </c>
    </row>
    <row r="30" spans="2:3" ht="15.75" thickBot="1" x14ac:dyDescent="0.3"/>
    <row r="31" spans="2:3" ht="15.75" thickBot="1" x14ac:dyDescent="0.3">
      <c r="B31" s="19" t="s">
        <v>95</v>
      </c>
      <c r="C31" s="20">
        <f>C28/C27</f>
        <v>0.78036654089102697</v>
      </c>
    </row>
  </sheetData>
  <mergeCells count="1"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2020</vt:lpstr>
      <vt:lpstr>4.2 MGMP FTO. Entidad</vt:lpstr>
      <vt:lpstr>anteproyecto mh</vt:lpstr>
      <vt:lpstr>PC2020-1A</vt:lpstr>
      <vt:lpstr>PC2020-1B</vt:lpstr>
      <vt:lpstr>PC2020-2</vt:lpstr>
      <vt:lpstr>Version Final PAC 2020</vt:lpstr>
      <vt:lpstr>Version pre final</vt:lpstr>
      <vt:lpstr>Hoja2</vt:lpstr>
      <vt:lpstr>07_03_2019</vt:lpstr>
      <vt:lpstr>AJUSTE 1</vt:lpstr>
      <vt:lpstr>PROYECTO2</vt:lpstr>
      <vt:lpstr>PROYECTO3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María Dávila Vinueza</dc:creator>
  <cp:lastModifiedBy>Jose Lizardo Ortiz Cubillos</cp:lastModifiedBy>
  <cp:lastPrinted>2019-12-18T19:57:24Z</cp:lastPrinted>
  <dcterms:created xsi:type="dcterms:W3CDTF">2019-01-09T20:04:03Z</dcterms:created>
  <dcterms:modified xsi:type="dcterms:W3CDTF">2020-01-23T13:51:23Z</dcterms:modified>
</cp:coreProperties>
</file>